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jo_aa\Dropbox\DMW Productions Australia\Social Transition Passport\"/>
    </mc:Choice>
  </mc:AlternateContent>
  <xr:revisionPtr revIDLastSave="0" documentId="13_ncr:1_{5AFFAAF9-CAE8-453A-BFC7-F0877C4C70F0}" xr6:coauthVersionLast="47" xr6:coauthVersionMax="47" xr10:uidLastSave="{00000000-0000-0000-0000-000000000000}"/>
  <workbookProtection workbookAlgorithmName="SHA-512" workbookHashValue="37Wa79e1k0x8BqzPHeWQJHlnnxTOt57omsklgyWcIe4GZ8bt1bllGtFBO8PmRZNwwQoDTb3CU9pYjJj0awUYyQ==" workbookSaltValue="q9iE3g1+wKAFv7FxTw1n5A==" workbookSpinCount="100000" lockStructure="1"/>
  <bookViews>
    <workbookView xWindow="-108" yWindow="-108" windowWidth="23256" windowHeight="12456" tabRatio="568" xr2:uid="{00000000-000D-0000-FFFF-FFFF00000000}"/>
  </bookViews>
  <sheets>
    <sheet name="Aussie Travel Bingo" sheetId="131" r:id="rId1"/>
    <sheet name="World Travel Bingo" sheetId="67"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56" i="131" l="1"/>
  <c r="AF56" i="131"/>
  <c r="X56" i="131"/>
  <c r="AN54" i="131"/>
  <c r="V54" i="131"/>
  <c r="AN52" i="131"/>
  <c r="AB52" i="131"/>
  <c r="AL50" i="131"/>
  <c r="AJ50" i="131"/>
  <c r="Z50" i="131"/>
  <c r="AN48" i="131"/>
  <c r="AJ48" i="131"/>
  <c r="AH48" i="131"/>
  <c r="AB48" i="131"/>
  <c r="AL46" i="131"/>
  <c r="AF46" i="131"/>
  <c r="Z46" i="131"/>
  <c r="AJ44" i="131"/>
  <c r="AF44" i="131"/>
  <c r="AD44" i="131"/>
  <c r="AH42" i="131"/>
  <c r="AB42" i="131"/>
  <c r="AN40" i="131"/>
  <c r="AF40" i="131"/>
  <c r="Z40" i="131"/>
  <c r="AL38" i="131"/>
  <c r="AD38" i="131"/>
  <c r="X38" i="131"/>
  <c r="AJ36" i="131"/>
  <c r="AB36" i="131"/>
  <c r="V36" i="131"/>
  <c r="AH34" i="131"/>
  <c r="Z34" i="131"/>
  <c r="AN32" i="131"/>
  <c r="AF32" i="131"/>
  <c r="X32" i="131"/>
  <c r="AL30" i="131"/>
  <c r="AD30" i="131"/>
  <c r="V30" i="131"/>
  <c r="AJ28" i="131"/>
  <c r="AB28" i="131"/>
  <c r="AN26" i="131"/>
  <c r="AH26" i="131"/>
  <c r="Z26" i="131"/>
  <c r="X26" i="131"/>
  <c r="AL24" i="131"/>
  <c r="AF24" i="131"/>
  <c r="X24" i="131"/>
  <c r="AJ22" i="131"/>
  <c r="AD22" i="131"/>
  <c r="V22" i="131"/>
  <c r="AH20" i="131"/>
  <c r="AD20" i="131"/>
  <c r="AB20" i="131"/>
  <c r="AF18" i="131"/>
  <c r="Z18" i="131"/>
  <c r="AD16" i="131"/>
  <c r="X16" i="131"/>
  <c r="AN56" i="131"/>
  <c r="AH56" i="131"/>
  <c r="AD56" i="131"/>
  <c r="AB56" i="131"/>
  <c r="Z56" i="131"/>
  <c r="AL54" i="131"/>
  <c r="AJ54" i="131"/>
  <c r="AH54" i="131"/>
  <c r="AF54" i="131"/>
  <c r="AD54" i="131"/>
  <c r="AB54" i="131"/>
  <c r="Z54" i="131"/>
  <c r="X54" i="131"/>
  <c r="AJ52" i="131"/>
  <c r="AH52" i="131"/>
  <c r="AF52" i="131"/>
  <c r="AD52" i="131"/>
  <c r="Z52" i="131"/>
  <c r="X52" i="131"/>
  <c r="V52" i="131"/>
  <c r="AN50" i="131"/>
  <c r="AH50" i="131"/>
  <c r="AF50" i="131"/>
  <c r="AD50" i="131"/>
  <c r="AB50" i="131"/>
  <c r="X50" i="131"/>
  <c r="V50" i="131"/>
  <c r="AL48" i="131"/>
  <c r="AD48" i="131"/>
  <c r="Z48" i="131"/>
  <c r="X48" i="131"/>
  <c r="V48" i="131"/>
  <c r="AN46" i="131"/>
  <c r="AJ46" i="131"/>
  <c r="AH46" i="131"/>
  <c r="AD46" i="131"/>
  <c r="AB46" i="131"/>
  <c r="X46" i="131"/>
  <c r="V46" i="131"/>
  <c r="AL44" i="131"/>
  <c r="AH44" i="131"/>
  <c r="Z44" i="131"/>
  <c r="X44" i="131"/>
  <c r="V44" i="131"/>
  <c r="AN42" i="131"/>
  <c r="AJ42" i="131"/>
  <c r="AF42" i="131"/>
  <c r="AD42" i="131"/>
  <c r="Z42" i="131"/>
  <c r="X42" i="131"/>
  <c r="V42" i="131"/>
  <c r="AL40" i="131"/>
  <c r="AH40" i="131"/>
  <c r="AD40" i="131"/>
  <c r="AB40" i="131"/>
  <c r="X40" i="131"/>
  <c r="V40" i="131"/>
  <c r="AN38" i="131"/>
  <c r="AJ38" i="131"/>
  <c r="AF38" i="131"/>
  <c r="AB38" i="131"/>
  <c r="Z38" i="131"/>
  <c r="V38" i="131"/>
  <c r="AN36" i="131"/>
  <c r="AL36" i="131"/>
  <c r="AH36" i="131"/>
  <c r="AD36" i="131"/>
  <c r="Z36" i="131"/>
  <c r="X36" i="131"/>
  <c r="AN34" i="131"/>
  <c r="AL34" i="131"/>
  <c r="AJ34" i="131"/>
  <c r="AF34" i="131"/>
  <c r="AB34" i="131"/>
  <c r="X34" i="131"/>
  <c r="V34" i="131"/>
  <c r="AL32" i="131"/>
  <c r="AJ32" i="131"/>
  <c r="AH32" i="131"/>
  <c r="AD32" i="131"/>
  <c r="Z32" i="131"/>
  <c r="V32" i="131"/>
  <c r="AN30" i="131"/>
  <c r="AJ30" i="131"/>
  <c r="AH30" i="131"/>
  <c r="AF30" i="131"/>
  <c r="AB30" i="131"/>
  <c r="X30" i="131"/>
  <c r="AN28" i="131"/>
  <c r="AL28" i="131"/>
  <c r="AH28" i="131"/>
  <c r="AF28" i="131"/>
  <c r="AD28" i="131"/>
  <c r="Z28" i="131"/>
  <c r="V28" i="131"/>
  <c r="AL26" i="131"/>
  <c r="AJ26" i="131"/>
  <c r="AF26" i="131"/>
  <c r="AD26" i="131"/>
  <c r="AB26" i="131"/>
  <c r="AN24" i="131"/>
  <c r="AJ24" i="131"/>
  <c r="AH24" i="131"/>
  <c r="AD24" i="131"/>
  <c r="AB24" i="131"/>
  <c r="Z24" i="131"/>
  <c r="V24" i="131"/>
  <c r="AN22" i="131"/>
  <c r="AL22" i="131"/>
  <c r="AH22" i="131"/>
  <c r="AF22" i="131"/>
  <c r="AB22" i="131"/>
  <c r="Z22" i="131"/>
  <c r="X22" i="131"/>
  <c r="AN20" i="131"/>
  <c r="AL20" i="131"/>
  <c r="AJ20" i="131"/>
  <c r="AF20" i="131"/>
  <c r="Z20" i="131"/>
  <c r="X20" i="131"/>
  <c r="V20" i="131"/>
  <c r="AN18" i="131"/>
  <c r="AL18" i="131"/>
  <c r="AJ18" i="131"/>
  <c r="AH18" i="131"/>
  <c r="AD18" i="131"/>
  <c r="AB18" i="131"/>
  <c r="X18" i="131"/>
  <c r="AN16" i="131"/>
  <c r="AL16" i="131"/>
  <c r="AH16" i="131"/>
  <c r="AF16" i="131"/>
  <c r="AB16" i="131"/>
  <c r="V56" i="131"/>
  <c r="AL56" i="131"/>
  <c r="AL52" i="131"/>
  <c r="AB44" i="131"/>
  <c r="AF48" i="131"/>
  <c r="AN44" i="131"/>
  <c r="AL42" i="131"/>
  <c r="AF36" i="131"/>
  <c r="AJ40" i="131"/>
  <c r="AH38" i="131"/>
  <c r="AD34" i="131"/>
  <c r="AB32" i="131"/>
  <c r="Z30" i="131"/>
  <c r="X28" i="131"/>
  <c r="V26" i="131"/>
  <c r="AJ16" i="131"/>
  <c r="Z16" i="131"/>
  <c r="V16" i="131"/>
  <c r="V18" i="131"/>
  <c r="Q434" i="131"/>
  <c r="P434" i="131"/>
  <c r="O434" i="131"/>
  <c r="N434" i="131"/>
  <c r="M434" i="131"/>
  <c r="Q432" i="131"/>
  <c r="P432" i="131"/>
  <c r="O432" i="131"/>
  <c r="N432" i="131"/>
  <c r="M432" i="131"/>
  <c r="Q430" i="131"/>
  <c r="P430" i="131"/>
  <c r="O430" i="131"/>
  <c r="N430" i="131"/>
  <c r="M430" i="131"/>
  <c r="Q428" i="131"/>
  <c r="P428" i="131"/>
  <c r="O428" i="131"/>
  <c r="N428" i="131"/>
  <c r="M428" i="131"/>
  <c r="Q426" i="131"/>
  <c r="P426" i="131"/>
  <c r="O426" i="131"/>
  <c r="N426" i="131"/>
  <c r="M426" i="131"/>
  <c r="Q424" i="131"/>
  <c r="P424" i="131"/>
  <c r="O424" i="131"/>
  <c r="N424" i="131"/>
  <c r="M424" i="131"/>
  <c r="Q422" i="131"/>
  <c r="P422" i="131"/>
  <c r="O422" i="131"/>
  <c r="N422" i="131"/>
  <c r="M422" i="131"/>
  <c r="Q420" i="131"/>
  <c r="P420" i="131"/>
  <c r="O420" i="131"/>
  <c r="N420" i="131"/>
  <c r="M420" i="131"/>
  <c r="Q418" i="131"/>
  <c r="P418" i="131"/>
  <c r="O418" i="131"/>
  <c r="N418" i="131"/>
  <c r="M418" i="131"/>
  <c r="Q416" i="131"/>
  <c r="P416" i="131"/>
  <c r="O416" i="131"/>
  <c r="N416" i="131"/>
  <c r="M416" i="131"/>
  <c r="Q414" i="131"/>
  <c r="P414" i="131"/>
  <c r="O414" i="131"/>
  <c r="N414" i="131"/>
  <c r="M414" i="131"/>
  <c r="Q412" i="131"/>
  <c r="P412" i="131"/>
  <c r="O412" i="131"/>
  <c r="N412" i="131"/>
  <c r="M412" i="131"/>
  <c r="Q410" i="131"/>
  <c r="P410" i="131"/>
  <c r="O410" i="131"/>
  <c r="N410" i="131"/>
  <c r="M410" i="131"/>
  <c r="Q408" i="131"/>
  <c r="P408" i="131"/>
  <c r="O408" i="131"/>
  <c r="N408" i="131"/>
  <c r="M408" i="131"/>
  <c r="Q406" i="131"/>
  <c r="P406" i="131"/>
  <c r="O406" i="131"/>
  <c r="N406" i="131"/>
  <c r="M406" i="131"/>
  <c r="Q404" i="131"/>
  <c r="P404" i="131"/>
  <c r="O404" i="131"/>
  <c r="N404" i="131"/>
  <c r="M404" i="131"/>
  <c r="Q402" i="131"/>
  <c r="P402" i="131"/>
  <c r="O402" i="131"/>
  <c r="N402" i="131"/>
  <c r="M402" i="131"/>
  <c r="Q400" i="131"/>
  <c r="P400" i="131"/>
  <c r="O400" i="131"/>
  <c r="N400" i="131"/>
  <c r="M400" i="131"/>
  <c r="Q398" i="131"/>
  <c r="P398" i="131"/>
  <c r="O398" i="131"/>
  <c r="N398" i="131"/>
  <c r="M398" i="131"/>
  <c r="Q396" i="131"/>
  <c r="P396" i="131"/>
  <c r="O396" i="131"/>
  <c r="N396" i="131"/>
  <c r="M396" i="131"/>
  <c r="Q394" i="131"/>
  <c r="P394" i="131"/>
  <c r="O394" i="131"/>
  <c r="N394" i="131"/>
  <c r="M394" i="131"/>
  <c r="Q392" i="131"/>
  <c r="P392" i="131"/>
  <c r="O392" i="131"/>
  <c r="N392" i="131"/>
  <c r="M392" i="131"/>
  <c r="Q390" i="131"/>
  <c r="P390" i="131"/>
  <c r="O390" i="131"/>
  <c r="N390" i="131"/>
  <c r="M390" i="131"/>
  <c r="Q388" i="131"/>
  <c r="P388" i="131"/>
  <c r="O388" i="131"/>
  <c r="N388" i="131"/>
  <c r="M388" i="131"/>
  <c r="Q386" i="131"/>
  <c r="P386" i="131"/>
  <c r="O386" i="131"/>
  <c r="N386" i="131"/>
  <c r="M386" i="131"/>
  <c r="Q384" i="131"/>
  <c r="P384" i="131"/>
  <c r="O384" i="131"/>
  <c r="N384" i="131"/>
  <c r="M384" i="131"/>
  <c r="Q382" i="131"/>
  <c r="P382" i="131"/>
  <c r="O382" i="131"/>
  <c r="N382" i="131"/>
  <c r="M382" i="131"/>
  <c r="Q380" i="131"/>
  <c r="P380" i="131"/>
  <c r="O380" i="131"/>
  <c r="N380" i="131"/>
  <c r="M380" i="131"/>
  <c r="Q378" i="131"/>
  <c r="P378" i="131"/>
  <c r="O378" i="131"/>
  <c r="N378" i="131"/>
  <c r="M378" i="131"/>
  <c r="Q376" i="131"/>
  <c r="P376" i="131"/>
  <c r="O376" i="131"/>
  <c r="N376" i="131"/>
  <c r="M376" i="131"/>
  <c r="Q374" i="131"/>
  <c r="P374" i="131"/>
  <c r="O374" i="131"/>
  <c r="N374" i="131"/>
  <c r="M374" i="131"/>
  <c r="Q372" i="131"/>
  <c r="P372" i="131"/>
  <c r="O372" i="131"/>
  <c r="N372" i="131"/>
  <c r="M372" i="131"/>
  <c r="Q370" i="131"/>
  <c r="P370" i="131"/>
  <c r="O370" i="131"/>
  <c r="N370" i="131"/>
  <c r="M370" i="131"/>
  <c r="Q368" i="131"/>
  <c r="P368" i="131"/>
  <c r="O368" i="131"/>
  <c r="N368" i="131"/>
  <c r="M368" i="131"/>
  <c r="Q366" i="131"/>
  <c r="P366" i="131"/>
  <c r="O366" i="131"/>
  <c r="N366" i="131"/>
  <c r="M366" i="131"/>
  <c r="Q364" i="131"/>
  <c r="P364" i="131"/>
  <c r="O364" i="131"/>
  <c r="N364" i="131"/>
  <c r="M364" i="131"/>
  <c r="Q362" i="131"/>
  <c r="P362" i="131"/>
  <c r="O362" i="131"/>
  <c r="N362" i="131"/>
  <c r="M362" i="131"/>
  <c r="Q360" i="131"/>
  <c r="P360" i="131"/>
  <c r="O360" i="131"/>
  <c r="N360" i="131"/>
  <c r="M360" i="131"/>
  <c r="Q358" i="131"/>
  <c r="P358" i="131"/>
  <c r="O358" i="131"/>
  <c r="N358" i="131"/>
  <c r="M358" i="131"/>
  <c r="Q356" i="131"/>
  <c r="P356" i="131"/>
  <c r="O356" i="131"/>
  <c r="N356" i="131"/>
  <c r="M356" i="131"/>
  <c r="Q354" i="131"/>
  <c r="P354" i="131"/>
  <c r="O354" i="131"/>
  <c r="N354" i="131"/>
  <c r="M354" i="131"/>
  <c r="Q352" i="131"/>
  <c r="P352" i="131"/>
  <c r="O352" i="131"/>
  <c r="N352" i="131"/>
  <c r="M352" i="131"/>
  <c r="Q350" i="131"/>
  <c r="P350" i="131"/>
  <c r="O350" i="131"/>
  <c r="N350" i="131"/>
  <c r="M350" i="131"/>
  <c r="Q348" i="131"/>
  <c r="P348" i="131"/>
  <c r="O348" i="131"/>
  <c r="N348" i="131"/>
  <c r="M348" i="131"/>
  <c r="Q346" i="131"/>
  <c r="P346" i="131"/>
  <c r="O346" i="131"/>
  <c r="N346" i="131"/>
  <c r="M346" i="131"/>
  <c r="Q344" i="131"/>
  <c r="P344" i="131"/>
  <c r="O344" i="131"/>
  <c r="N344" i="131"/>
  <c r="M344" i="131"/>
  <c r="Q342" i="131"/>
  <c r="P342" i="131"/>
  <c r="O342" i="131"/>
  <c r="N342" i="131"/>
  <c r="M342" i="131"/>
  <c r="Q340" i="131"/>
  <c r="P340" i="131"/>
  <c r="O340" i="131"/>
  <c r="N340" i="131"/>
  <c r="M340" i="131"/>
  <c r="Q338" i="131"/>
  <c r="P338" i="131"/>
  <c r="O338" i="131"/>
  <c r="N338" i="131"/>
  <c r="M338" i="131"/>
  <c r="Q336" i="131"/>
  <c r="P336" i="131"/>
  <c r="O336" i="131"/>
  <c r="N336" i="131"/>
  <c r="M336" i="131"/>
  <c r="Q334" i="131"/>
  <c r="P334" i="131"/>
  <c r="O334" i="131"/>
  <c r="N334" i="131"/>
  <c r="M334" i="131"/>
  <c r="Q332" i="131"/>
  <c r="P332" i="131"/>
  <c r="O332" i="131"/>
  <c r="N332" i="131"/>
  <c r="M332" i="131"/>
  <c r="Q330" i="131"/>
  <c r="P330" i="131"/>
  <c r="O330" i="131"/>
  <c r="N330" i="131"/>
  <c r="M330" i="131"/>
  <c r="Q328" i="131"/>
  <c r="P328" i="131"/>
  <c r="O328" i="131"/>
  <c r="N328" i="131"/>
  <c r="M328" i="131"/>
  <c r="Q326" i="131"/>
  <c r="P326" i="131"/>
  <c r="O326" i="131"/>
  <c r="N326" i="131"/>
  <c r="M326" i="131"/>
  <c r="Q324" i="131"/>
  <c r="P324" i="131"/>
  <c r="O324" i="131"/>
  <c r="N324" i="131"/>
  <c r="M324" i="131"/>
  <c r="Q322" i="131"/>
  <c r="P322" i="131"/>
  <c r="O322" i="131"/>
  <c r="N322" i="131"/>
  <c r="M322" i="131"/>
  <c r="Q320" i="131"/>
  <c r="P320" i="131"/>
  <c r="O320" i="131"/>
  <c r="N320" i="131"/>
  <c r="M320" i="131"/>
  <c r="Q318" i="131"/>
  <c r="P318" i="131"/>
  <c r="O318" i="131"/>
  <c r="N318" i="131"/>
  <c r="M318" i="131"/>
  <c r="Q316" i="131"/>
  <c r="P316" i="131"/>
  <c r="O316" i="131"/>
  <c r="N316" i="131"/>
  <c r="M316" i="131"/>
  <c r="Q314" i="131"/>
  <c r="P314" i="131"/>
  <c r="O314" i="131"/>
  <c r="N314" i="131"/>
  <c r="M314" i="131"/>
  <c r="Q312" i="131"/>
  <c r="P312" i="131"/>
  <c r="O312" i="131"/>
  <c r="N312" i="131"/>
  <c r="M312" i="131"/>
  <c r="Q310" i="131"/>
  <c r="P310" i="131"/>
  <c r="O310" i="131"/>
  <c r="N310" i="131"/>
  <c r="M310" i="131"/>
  <c r="Q308" i="131"/>
  <c r="P308" i="131"/>
  <c r="O308" i="131"/>
  <c r="N308" i="131"/>
  <c r="M308" i="131"/>
  <c r="Q306" i="131"/>
  <c r="P306" i="131"/>
  <c r="O306" i="131"/>
  <c r="N306" i="131"/>
  <c r="M306" i="131"/>
  <c r="Q304" i="131"/>
  <c r="P304" i="131"/>
  <c r="O304" i="131"/>
  <c r="N304" i="131"/>
  <c r="M304" i="131"/>
  <c r="Q302" i="131"/>
  <c r="P302" i="131"/>
  <c r="O302" i="131"/>
  <c r="N302" i="131"/>
  <c r="M302" i="131"/>
  <c r="Q300" i="131"/>
  <c r="P300" i="131"/>
  <c r="O300" i="131"/>
  <c r="N300" i="131"/>
  <c r="M300" i="131"/>
  <c r="Q298" i="131"/>
  <c r="P298" i="131"/>
  <c r="O298" i="131"/>
  <c r="N298" i="131"/>
  <c r="M298" i="131"/>
  <c r="Q296" i="131"/>
  <c r="P296" i="131"/>
  <c r="O296" i="131"/>
  <c r="N296" i="131"/>
  <c r="M296" i="131"/>
  <c r="Q294" i="131"/>
  <c r="P294" i="131"/>
  <c r="O294" i="131"/>
  <c r="N294" i="131"/>
  <c r="M294" i="131"/>
  <c r="Q292" i="131"/>
  <c r="P292" i="131"/>
  <c r="O292" i="131"/>
  <c r="N292" i="131"/>
  <c r="M292" i="131"/>
  <c r="Q290" i="131"/>
  <c r="P290" i="131"/>
  <c r="O290" i="131"/>
  <c r="N290" i="131"/>
  <c r="M290" i="131"/>
  <c r="Q288" i="131"/>
  <c r="P288" i="131"/>
  <c r="O288" i="131"/>
  <c r="N288" i="131"/>
  <c r="M288" i="131"/>
  <c r="Q286" i="131"/>
  <c r="P286" i="131"/>
  <c r="O286" i="131"/>
  <c r="N286" i="131"/>
  <c r="M286" i="131"/>
  <c r="Q284" i="131"/>
  <c r="P284" i="131"/>
  <c r="O284" i="131"/>
  <c r="N284" i="131"/>
  <c r="M284" i="131"/>
  <c r="Q282" i="131"/>
  <c r="P282" i="131"/>
  <c r="O282" i="131"/>
  <c r="N282" i="131"/>
  <c r="M282" i="131"/>
  <c r="Q280" i="131"/>
  <c r="P280" i="131"/>
  <c r="O280" i="131"/>
  <c r="N280" i="131"/>
  <c r="M280" i="131"/>
  <c r="Q278" i="131"/>
  <c r="P278" i="131"/>
  <c r="O278" i="131"/>
  <c r="N278" i="131"/>
  <c r="M278" i="131"/>
  <c r="Q276" i="131"/>
  <c r="P276" i="131"/>
  <c r="O276" i="131"/>
  <c r="N276" i="131"/>
  <c r="M276" i="131"/>
  <c r="Q274" i="131"/>
  <c r="P274" i="131"/>
  <c r="O274" i="131"/>
  <c r="N274" i="131"/>
  <c r="M274" i="131"/>
  <c r="Q272" i="131"/>
  <c r="P272" i="131"/>
  <c r="O272" i="131"/>
  <c r="N272" i="131"/>
  <c r="M272" i="131"/>
  <c r="Q270" i="131"/>
  <c r="P270" i="131"/>
  <c r="O270" i="131"/>
  <c r="N270" i="131"/>
  <c r="M270" i="131"/>
  <c r="Q268" i="131"/>
  <c r="P268" i="131"/>
  <c r="O268" i="131"/>
  <c r="N268" i="131"/>
  <c r="M268" i="131"/>
  <c r="Q266" i="131"/>
  <c r="P266" i="131"/>
  <c r="O266" i="131"/>
  <c r="N266" i="131"/>
  <c r="M266" i="131"/>
  <c r="Q264" i="131"/>
  <c r="P264" i="131"/>
  <c r="O264" i="131"/>
  <c r="N264" i="131"/>
  <c r="M264" i="131"/>
  <c r="Q262" i="131"/>
  <c r="P262" i="131"/>
  <c r="O262" i="131"/>
  <c r="N262" i="131"/>
  <c r="M262" i="131"/>
  <c r="Q260" i="131"/>
  <c r="P260" i="131"/>
  <c r="O260" i="131"/>
  <c r="N260" i="131"/>
  <c r="M260" i="131"/>
  <c r="Q258" i="131"/>
  <c r="P258" i="131"/>
  <c r="O258" i="131"/>
  <c r="N258" i="131"/>
  <c r="M258" i="131"/>
  <c r="Q256" i="131"/>
  <c r="P256" i="131"/>
  <c r="O256" i="131"/>
  <c r="N256" i="131"/>
  <c r="M256" i="131"/>
  <c r="Q254" i="131"/>
  <c r="P254" i="131"/>
  <c r="O254" i="131"/>
  <c r="N254" i="131"/>
  <c r="M254" i="131"/>
  <c r="Q252" i="131"/>
  <c r="P252" i="131"/>
  <c r="O252" i="131"/>
  <c r="N252" i="131"/>
  <c r="M252" i="131"/>
  <c r="Q250" i="131"/>
  <c r="P250" i="131"/>
  <c r="O250" i="131"/>
  <c r="N250" i="131"/>
  <c r="M250" i="131"/>
  <c r="Q248" i="131"/>
  <c r="P248" i="131"/>
  <c r="O248" i="131"/>
  <c r="N248" i="131"/>
  <c r="M248" i="131"/>
  <c r="Q246" i="131"/>
  <c r="P246" i="131"/>
  <c r="O246" i="131"/>
  <c r="N246" i="131"/>
  <c r="M246" i="131"/>
  <c r="Q244" i="131"/>
  <c r="P244" i="131"/>
  <c r="O244" i="131"/>
  <c r="N244" i="131"/>
  <c r="M244" i="131"/>
  <c r="Q242" i="131"/>
  <c r="P242" i="131"/>
  <c r="O242" i="131"/>
  <c r="N242" i="131"/>
  <c r="M242" i="131"/>
  <c r="Q240" i="131"/>
  <c r="P240" i="131"/>
  <c r="O240" i="131"/>
  <c r="N240" i="131"/>
  <c r="M240" i="131"/>
  <c r="Q238" i="131"/>
  <c r="P238" i="131"/>
  <c r="O238" i="131"/>
  <c r="N238" i="131"/>
  <c r="M238" i="131"/>
  <c r="Q236" i="131"/>
  <c r="P236" i="131"/>
  <c r="O236" i="131"/>
  <c r="N236" i="131"/>
  <c r="M236" i="131"/>
  <c r="Q234" i="131"/>
  <c r="P234" i="131"/>
  <c r="O234" i="131"/>
  <c r="N234" i="131"/>
  <c r="M234" i="131"/>
  <c r="Q232" i="131"/>
  <c r="P232" i="131"/>
  <c r="O232" i="131"/>
  <c r="N232" i="131"/>
  <c r="M232" i="131"/>
  <c r="Q230" i="131"/>
  <c r="P230" i="131"/>
  <c r="O230" i="131"/>
  <c r="N230" i="131"/>
  <c r="M230" i="131"/>
  <c r="Q228" i="131"/>
  <c r="P228" i="131"/>
  <c r="O228" i="131"/>
  <c r="N228" i="131"/>
  <c r="M228" i="131"/>
  <c r="Q226" i="131"/>
  <c r="P226" i="131"/>
  <c r="O226" i="131"/>
  <c r="N226" i="131"/>
  <c r="M226" i="131"/>
  <c r="Q224" i="131"/>
  <c r="P224" i="131"/>
  <c r="O224" i="131"/>
  <c r="N224" i="131"/>
  <c r="M224" i="131"/>
  <c r="Q222" i="131"/>
  <c r="P222" i="131"/>
  <c r="O222" i="131"/>
  <c r="N222" i="131"/>
  <c r="M222" i="131"/>
  <c r="Q220" i="131"/>
  <c r="P220" i="131"/>
  <c r="O220" i="131"/>
  <c r="N220" i="131"/>
  <c r="M220" i="131"/>
  <c r="Q218" i="131"/>
  <c r="P218" i="131"/>
  <c r="O218" i="131"/>
  <c r="N218" i="131"/>
  <c r="M218" i="131"/>
  <c r="Q216" i="131"/>
  <c r="P216" i="131"/>
  <c r="O216" i="131"/>
  <c r="N216" i="131"/>
  <c r="M216" i="131"/>
  <c r="Q214" i="131"/>
  <c r="P214" i="131"/>
  <c r="O214" i="131"/>
  <c r="N214" i="131"/>
  <c r="M214" i="131"/>
  <c r="Q212" i="131"/>
  <c r="P212" i="131"/>
  <c r="O212" i="131"/>
  <c r="N212" i="131"/>
  <c r="M212" i="131"/>
  <c r="Q210" i="131"/>
  <c r="P210" i="131"/>
  <c r="O210" i="131"/>
  <c r="N210" i="131"/>
  <c r="M210" i="131"/>
  <c r="Q208" i="131"/>
  <c r="P208" i="131"/>
  <c r="O208" i="131"/>
  <c r="N208" i="131"/>
  <c r="M208" i="131"/>
  <c r="Q206" i="131"/>
  <c r="P206" i="131"/>
  <c r="O206" i="131"/>
  <c r="N206" i="131"/>
  <c r="M206" i="131"/>
  <c r="Q204" i="131"/>
  <c r="P204" i="131"/>
  <c r="O204" i="131"/>
  <c r="N204" i="131"/>
  <c r="M204" i="131"/>
  <c r="Q202" i="131"/>
  <c r="P202" i="131"/>
  <c r="O202" i="131"/>
  <c r="N202" i="131"/>
  <c r="M202" i="131"/>
  <c r="Q200" i="131"/>
  <c r="P200" i="131"/>
  <c r="O200" i="131"/>
  <c r="N200" i="131"/>
  <c r="M200" i="131"/>
  <c r="Q198" i="131"/>
  <c r="P198" i="131"/>
  <c r="O198" i="131"/>
  <c r="N198" i="131"/>
  <c r="M198" i="131"/>
  <c r="Q196" i="131"/>
  <c r="P196" i="131"/>
  <c r="O196" i="131"/>
  <c r="N196" i="131"/>
  <c r="M196" i="131"/>
  <c r="Q194" i="131"/>
  <c r="P194" i="131"/>
  <c r="O194" i="131"/>
  <c r="N194" i="131"/>
  <c r="M194" i="131"/>
  <c r="Q192" i="131"/>
  <c r="P192" i="131"/>
  <c r="O192" i="131"/>
  <c r="N192" i="131"/>
  <c r="M192" i="131"/>
  <c r="Q190" i="131"/>
  <c r="P190" i="131"/>
  <c r="O190" i="131"/>
  <c r="N190" i="131"/>
  <c r="M190" i="131"/>
  <c r="Q188" i="131"/>
  <c r="P188" i="131"/>
  <c r="O188" i="131"/>
  <c r="N188" i="131"/>
  <c r="M188" i="131"/>
  <c r="Q186" i="131"/>
  <c r="P186" i="131"/>
  <c r="O186" i="131"/>
  <c r="N186" i="131"/>
  <c r="M186" i="131"/>
  <c r="Q184" i="131"/>
  <c r="P184" i="131"/>
  <c r="O184" i="131"/>
  <c r="N184" i="131"/>
  <c r="M184" i="131"/>
  <c r="Q182" i="131"/>
  <c r="P182" i="131"/>
  <c r="O182" i="131"/>
  <c r="N182" i="131"/>
  <c r="M182" i="131"/>
  <c r="Q180" i="131"/>
  <c r="P180" i="131"/>
  <c r="O180" i="131"/>
  <c r="N180" i="131"/>
  <c r="M180" i="131"/>
  <c r="Q178" i="131"/>
  <c r="P178" i="131"/>
  <c r="O178" i="131"/>
  <c r="N178" i="131"/>
  <c r="M178" i="131"/>
  <c r="Q176" i="131"/>
  <c r="P176" i="131"/>
  <c r="O176" i="131"/>
  <c r="N176" i="131"/>
  <c r="M176" i="131"/>
  <c r="Q174" i="131"/>
  <c r="P174" i="131"/>
  <c r="O174" i="131"/>
  <c r="N174" i="131"/>
  <c r="M174" i="131"/>
  <c r="Q172" i="131"/>
  <c r="P172" i="131"/>
  <c r="O172" i="131"/>
  <c r="N172" i="131"/>
  <c r="M172" i="131"/>
  <c r="Q170" i="131"/>
  <c r="P170" i="131"/>
  <c r="O170" i="131"/>
  <c r="N170" i="131"/>
  <c r="M170" i="131"/>
  <c r="Q168" i="131"/>
  <c r="P168" i="131"/>
  <c r="O168" i="131"/>
  <c r="N168" i="131"/>
  <c r="M168" i="131"/>
  <c r="Q166" i="131"/>
  <c r="P166" i="131"/>
  <c r="O166" i="131"/>
  <c r="N166" i="131"/>
  <c r="M166" i="131"/>
  <c r="Q164" i="131"/>
  <c r="P164" i="131"/>
  <c r="O164" i="131"/>
  <c r="N164" i="131"/>
  <c r="M164" i="131"/>
  <c r="Q162" i="131"/>
  <c r="P162" i="131"/>
  <c r="O162" i="131"/>
  <c r="N162" i="131"/>
  <c r="M162" i="131"/>
  <c r="Q160" i="131"/>
  <c r="P160" i="131"/>
  <c r="O160" i="131"/>
  <c r="N160" i="131"/>
  <c r="M160" i="131"/>
  <c r="Q158" i="131"/>
  <c r="P158" i="131"/>
  <c r="O158" i="131"/>
  <c r="N158" i="131"/>
  <c r="M158" i="131"/>
  <c r="Q156" i="131"/>
  <c r="P156" i="131"/>
  <c r="O156" i="131"/>
  <c r="N156" i="131"/>
  <c r="M156" i="131"/>
  <c r="Q154" i="131"/>
  <c r="P154" i="131"/>
  <c r="O154" i="131"/>
  <c r="N154" i="131"/>
  <c r="M154" i="131"/>
  <c r="Q152" i="131"/>
  <c r="P152" i="131"/>
  <c r="O152" i="131"/>
  <c r="N152" i="131"/>
  <c r="M152" i="131"/>
  <c r="Q150" i="131"/>
  <c r="P150" i="131"/>
  <c r="O150" i="131"/>
  <c r="N150" i="131"/>
  <c r="M150" i="131"/>
  <c r="Q148" i="131"/>
  <c r="P148" i="131"/>
  <c r="O148" i="131"/>
  <c r="N148" i="131"/>
  <c r="M148" i="131"/>
  <c r="Q146" i="131"/>
  <c r="P146" i="131"/>
  <c r="O146" i="131"/>
  <c r="N146" i="131"/>
  <c r="M146" i="131"/>
  <c r="Q144" i="131"/>
  <c r="P144" i="131"/>
  <c r="O144" i="131"/>
  <c r="N144" i="131"/>
  <c r="M144" i="131"/>
  <c r="Q142" i="131"/>
  <c r="P142" i="131"/>
  <c r="O142" i="131"/>
  <c r="N142" i="131"/>
  <c r="M142" i="131"/>
  <c r="Q140" i="131"/>
  <c r="P140" i="131"/>
  <c r="O140" i="131"/>
  <c r="N140" i="131"/>
  <c r="M140" i="131"/>
  <c r="Q138" i="131"/>
  <c r="P138" i="131"/>
  <c r="O138" i="131"/>
  <c r="N138" i="131"/>
  <c r="M138" i="131"/>
  <c r="Q136" i="131"/>
  <c r="P136" i="131"/>
  <c r="O136" i="131"/>
  <c r="N136" i="131"/>
  <c r="M136" i="131"/>
  <c r="Q134" i="131"/>
  <c r="P134" i="131"/>
  <c r="O134" i="131"/>
  <c r="N134" i="131"/>
  <c r="M134" i="131"/>
  <c r="Q132" i="131"/>
  <c r="P132" i="131"/>
  <c r="O132" i="131"/>
  <c r="N132" i="131"/>
  <c r="M132" i="131"/>
  <c r="Q130" i="131"/>
  <c r="P130" i="131"/>
  <c r="O130" i="131"/>
  <c r="N130" i="131"/>
  <c r="M130" i="131"/>
  <c r="Q128" i="131"/>
  <c r="P128" i="131"/>
  <c r="O128" i="131"/>
  <c r="N128" i="131"/>
  <c r="M128" i="131"/>
  <c r="Q126" i="131"/>
  <c r="P126" i="131"/>
  <c r="O126" i="131"/>
  <c r="N126" i="131"/>
  <c r="M126" i="131"/>
  <c r="Q124" i="131"/>
  <c r="P124" i="131"/>
  <c r="O124" i="131"/>
  <c r="N124" i="131"/>
  <c r="M124" i="131"/>
  <c r="Q122" i="131"/>
  <c r="P122" i="131"/>
  <c r="O122" i="131"/>
  <c r="N122" i="131"/>
  <c r="M122" i="131"/>
  <c r="Q120" i="131"/>
  <c r="P120" i="131"/>
  <c r="O120" i="131"/>
  <c r="N120" i="131"/>
  <c r="M120" i="131"/>
  <c r="Q118" i="131"/>
  <c r="P118" i="131"/>
  <c r="O118" i="131"/>
  <c r="N118" i="131"/>
  <c r="M118" i="131"/>
  <c r="Q116" i="131"/>
  <c r="P116" i="131"/>
  <c r="O116" i="131"/>
  <c r="N116" i="131"/>
  <c r="M116" i="131"/>
  <c r="Q114" i="131"/>
  <c r="P114" i="131"/>
  <c r="O114" i="131"/>
  <c r="N114" i="131"/>
  <c r="M114" i="131"/>
  <c r="Q112" i="131"/>
  <c r="P112" i="131"/>
  <c r="O112" i="131"/>
  <c r="N112" i="131"/>
  <c r="M112" i="131"/>
  <c r="Q110" i="131"/>
  <c r="P110" i="131"/>
  <c r="O110" i="131"/>
  <c r="N110" i="131"/>
  <c r="M110" i="131"/>
  <c r="Q108" i="131"/>
  <c r="P108" i="131"/>
  <c r="O108" i="131"/>
  <c r="N108" i="131"/>
  <c r="M108" i="131"/>
  <c r="Q106" i="131"/>
  <c r="P106" i="131"/>
  <c r="O106" i="131"/>
  <c r="N106" i="131"/>
  <c r="M106" i="131"/>
  <c r="Q104" i="131"/>
  <c r="P104" i="131"/>
  <c r="O104" i="131"/>
  <c r="N104" i="131"/>
  <c r="M104" i="131"/>
  <c r="Q102" i="131"/>
  <c r="P102" i="131"/>
  <c r="O102" i="131"/>
  <c r="N102" i="131"/>
  <c r="M102" i="131"/>
  <c r="Q100" i="131"/>
  <c r="P100" i="131"/>
  <c r="O100" i="131"/>
  <c r="N100" i="131"/>
  <c r="M100" i="131"/>
  <c r="Q98" i="131"/>
  <c r="P98" i="131"/>
  <c r="O98" i="131"/>
  <c r="N98" i="131"/>
  <c r="M98" i="131"/>
  <c r="Q96" i="131"/>
  <c r="P96" i="131"/>
  <c r="O96" i="131"/>
  <c r="N96" i="131"/>
  <c r="M96" i="131"/>
  <c r="Q94" i="131"/>
  <c r="P94" i="131"/>
  <c r="O94" i="131"/>
  <c r="N94" i="131"/>
  <c r="M94" i="131"/>
  <c r="Q92" i="131"/>
  <c r="P92" i="131"/>
  <c r="O92" i="131"/>
  <c r="N92" i="131"/>
  <c r="M92" i="131"/>
  <c r="Q90" i="131"/>
  <c r="P90" i="131"/>
  <c r="O90" i="131"/>
  <c r="N90" i="131"/>
  <c r="M90" i="131"/>
  <c r="Q88" i="131"/>
  <c r="P88" i="131"/>
  <c r="O88" i="131"/>
  <c r="N88" i="131"/>
  <c r="M88" i="131"/>
  <c r="Q86" i="131"/>
  <c r="P86" i="131"/>
  <c r="O86" i="131"/>
  <c r="N86" i="131"/>
  <c r="M86" i="131"/>
  <c r="Q84" i="131"/>
  <c r="P84" i="131"/>
  <c r="O84" i="131"/>
  <c r="N84" i="131"/>
  <c r="M84" i="131"/>
  <c r="Q82" i="131"/>
  <c r="P82" i="131"/>
  <c r="O82" i="131"/>
  <c r="N82" i="131"/>
  <c r="M82" i="131"/>
  <c r="Q80" i="131"/>
  <c r="P80" i="131"/>
  <c r="O80" i="131"/>
  <c r="N80" i="131"/>
  <c r="M80" i="131"/>
  <c r="Q78" i="131"/>
  <c r="P78" i="131"/>
  <c r="O78" i="131"/>
  <c r="N78" i="131"/>
  <c r="M78" i="131"/>
  <c r="Q76" i="131"/>
  <c r="P76" i="131"/>
  <c r="O76" i="131"/>
  <c r="N76" i="131"/>
  <c r="M76" i="131"/>
  <c r="Q74" i="131"/>
  <c r="P74" i="131"/>
  <c r="O74" i="131"/>
  <c r="N74" i="131"/>
  <c r="M74" i="131"/>
  <c r="Q72" i="131"/>
  <c r="P72" i="131"/>
  <c r="O72" i="131"/>
  <c r="N72" i="131"/>
  <c r="M72" i="131"/>
  <c r="Q70" i="131"/>
  <c r="P70" i="131"/>
  <c r="O70" i="131"/>
  <c r="N70" i="131"/>
  <c r="M70" i="131"/>
  <c r="Q68" i="131"/>
  <c r="P68" i="131"/>
  <c r="O68" i="131"/>
  <c r="N68" i="131"/>
  <c r="M68" i="131"/>
  <c r="Q66" i="131"/>
  <c r="P66" i="131"/>
  <c r="O66" i="131"/>
  <c r="N66" i="131"/>
  <c r="M66" i="131"/>
  <c r="Q64" i="131"/>
  <c r="P64" i="131"/>
  <c r="O64" i="131"/>
  <c r="N64" i="131"/>
  <c r="M64" i="131"/>
  <c r="Q62" i="131"/>
  <c r="P62" i="131"/>
  <c r="O62" i="131"/>
  <c r="N62" i="131"/>
  <c r="M62" i="131"/>
  <c r="Q60" i="131"/>
  <c r="P60" i="131"/>
  <c r="O60" i="131"/>
  <c r="N60" i="131"/>
  <c r="M60" i="131"/>
  <c r="Q58" i="131"/>
  <c r="P58" i="131"/>
  <c r="O58" i="131"/>
  <c r="N58" i="131"/>
  <c r="M58" i="131"/>
  <c r="Q56" i="131"/>
  <c r="P56" i="131"/>
  <c r="O56" i="131"/>
  <c r="N56" i="131"/>
  <c r="M56" i="131"/>
  <c r="Q54" i="131"/>
  <c r="P54" i="131"/>
  <c r="O54" i="131"/>
  <c r="N54" i="131"/>
  <c r="M54" i="131"/>
  <c r="Q52" i="131"/>
  <c r="P52" i="131"/>
  <c r="O52" i="131"/>
  <c r="N52" i="131"/>
  <c r="M52" i="131"/>
  <c r="Q50" i="131"/>
  <c r="P50" i="131"/>
  <c r="O50" i="131"/>
  <c r="N50" i="131"/>
  <c r="M50" i="131"/>
  <c r="Q48" i="131"/>
  <c r="P48" i="131"/>
  <c r="O48" i="131"/>
  <c r="N48" i="131"/>
  <c r="M48" i="131"/>
  <c r="Q46" i="131"/>
  <c r="P46" i="131"/>
  <c r="O46" i="131"/>
  <c r="N46" i="131"/>
  <c r="M46" i="131"/>
  <c r="Q44" i="131"/>
  <c r="P44" i="131"/>
  <c r="O44" i="131"/>
  <c r="N44" i="131"/>
  <c r="M44" i="131"/>
  <c r="Q42" i="131"/>
  <c r="P42" i="131"/>
  <c r="O42" i="131"/>
  <c r="N42" i="131"/>
  <c r="M42" i="131"/>
  <c r="Q40" i="131"/>
  <c r="P40" i="131"/>
  <c r="O40" i="131"/>
  <c r="N40" i="131"/>
  <c r="M40" i="131"/>
  <c r="Q38" i="131"/>
  <c r="P38" i="131"/>
  <c r="O38" i="131"/>
  <c r="N38" i="131"/>
  <c r="M38" i="131"/>
  <c r="Q36" i="131"/>
  <c r="P36" i="131"/>
  <c r="O36" i="131"/>
  <c r="N36" i="131"/>
  <c r="M36" i="131"/>
  <c r="Q34" i="131"/>
  <c r="P34" i="131"/>
  <c r="O34" i="131"/>
  <c r="N34" i="131"/>
  <c r="M34" i="131"/>
  <c r="Q32" i="131"/>
  <c r="P32" i="131"/>
  <c r="O32" i="131"/>
  <c r="N32" i="131"/>
  <c r="M32" i="131"/>
  <c r="Q30" i="131"/>
  <c r="P30" i="131"/>
  <c r="O30" i="131"/>
  <c r="N30" i="131"/>
  <c r="M30" i="131"/>
  <c r="Q28" i="131"/>
  <c r="P28" i="131"/>
  <c r="O28" i="131"/>
  <c r="N28" i="131"/>
  <c r="M28" i="131"/>
  <c r="Q26" i="131"/>
  <c r="P26" i="131"/>
  <c r="O26" i="131"/>
  <c r="N26" i="131"/>
  <c r="M26" i="131"/>
  <c r="Q24" i="131"/>
  <c r="P24" i="131"/>
  <c r="O24" i="131"/>
  <c r="N24" i="131"/>
  <c r="M24" i="131"/>
  <c r="Q22" i="131"/>
  <c r="P22" i="131"/>
  <c r="O22" i="131"/>
  <c r="N22" i="131"/>
  <c r="M22" i="131"/>
  <c r="Q20" i="131"/>
  <c r="P20" i="131"/>
  <c r="O20" i="131"/>
  <c r="N20" i="131"/>
  <c r="M20" i="131"/>
  <c r="Q18" i="131"/>
  <c r="P18" i="131"/>
  <c r="O18" i="131"/>
  <c r="N18" i="131"/>
  <c r="M18" i="131"/>
  <c r="Q16" i="131"/>
  <c r="P16" i="131"/>
  <c r="O16" i="131"/>
  <c r="N16" i="131"/>
  <c r="M16" i="131"/>
  <c r="Q13" i="131"/>
  <c r="P13" i="131"/>
  <c r="O13" i="131"/>
  <c r="N13" i="131"/>
  <c r="M13" i="131"/>
  <c r="T46" i="131"/>
  <c r="S46" i="131"/>
  <c r="T22" i="131"/>
  <c r="S22" i="131"/>
  <c r="T36" i="131"/>
  <c r="S36" i="131"/>
  <c r="T32" i="131"/>
  <c r="S32" i="131"/>
  <c r="AN13" i="131"/>
  <c r="AN12" i="131"/>
  <c r="T20" i="131"/>
  <c r="S20" i="131"/>
  <c r="T52" i="131"/>
  <c r="S52" i="131"/>
  <c r="Z13" i="131"/>
  <c r="Z12" i="131"/>
  <c r="T28" i="131"/>
  <c r="S28" i="131"/>
  <c r="AJ13" i="131"/>
  <c r="AJ12" i="131"/>
  <c r="T44" i="131"/>
  <c r="S44" i="131"/>
  <c r="AB13" i="131"/>
  <c r="AB12" i="131"/>
  <c r="T16" i="131"/>
  <c r="S16" i="131"/>
  <c r="AF13" i="131"/>
  <c r="AF12" i="131"/>
  <c r="T48" i="131"/>
  <c r="S48" i="131"/>
  <c r="T34" i="131"/>
  <c r="S34" i="131"/>
  <c r="AL13" i="131"/>
  <c r="AL12" i="131"/>
  <c r="V13" i="131"/>
  <c r="V12" i="131"/>
  <c r="T18" i="131"/>
  <c r="S18" i="131"/>
  <c r="T50" i="131"/>
  <c r="S50" i="131"/>
  <c r="T56" i="131"/>
  <c r="S56" i="131"/>
  <c r="T24" i="131"/>
  <c r="S24" i="131"/>
  <c r="X13" i="131"/>
  <c r="X12" i="131"/>
  <c r="AH13" i="131"/>
  <c r="AH12" i="131"/>
  <c r="AD13" i="131"/>
  <c r="AD12" i="131"/>
  <c r="T54" i="131"/>
  <c r="S54" i="131"/>
  <c r="T26" i="131"/>
  <c r="S26" i="131"/>
  <c r="T38" i="131"/>
  <c r="S38" i="131"/>
  <c r="T40" i="131"/>
  <c r="S40" i="131"/>
  <c r="T30" i="131"/>
  <c r="S30" i="131"/>
  <c r="T42" i="131"/>
  <c r="S42" i="131"/>
  <c r="Q406" i="67"/>
  <c r="P406" i="67"/>
  <c r="V48" i="67"/>
  <c r="O406" i="67"/>
  <c r="N406" i="67"/>
  <c r="M406" i="67"/>
  <c r="P34" i="67"/>
  <c r="AN34" i="67"/>
  <c r="P36" i="67"/>
  <c r="V50" i="67"/>
  <c r="P38" i="67"/>
  <c r="X52" i="67"/>
  <c r="P40" i="67"/>
  <c r="AB56" i="67"/>
  <c r="P42" i="67"/>
  <c r="Z54" i="67"/>
  <c r="P44" i="67"/>
  <c r="Z16" i="67"/>
  <c r="P46" i="67"/>
  <c r="AF22" i="67"/>
  <c r="P48" i="67"/>
  <c r="AN16" i="67"/>
  <c r="P50" i="67"/>
  <c r="X48" i="67"/>
  <c r="P52" i="67"/>
  <c r="AH54" i="67"/>
  <c r="P54" i="67"/>
  <c r="V42" i="67"/>
  <c r="P56" i="67"/>
  <c r="AD32" i="67"/>
  <c r="P58" i="67"/>
  <c r="AJ38" i="67"/>
  <c r="P60" i="67"/>
  <c r="AD42" i="67"/>
  <c r="P62" i="67"/>
  <c r="AB18" i="67"/>
  <c r="P64" i="67"/>
  <c r="AB30" i="67"/>
  <c r="P66" i="67"/>
  <c r="V24" i="67"/>
  <c r="P68" i="67"/>
  <c r="AJ26" i="67"/>
  <c r="P70" i="67"/>
  <c r="X44" i="67"/>
  <c r="P72" i="67"/>
  <c r="AH36" i="67"/>
  <c r="P74" i="67"/>
  <c r="Z28" i="67"/>
  <c r="P76" i="67"/>
  <c r="AL28" i="67"/>
  <c r="P78" i="67"/>
  <c r="AD54" i="67"/>
  <c r="P80" i="67"/>
  <c r="AF34" i="67"/>
  <c r="P82" i="67"/>
  <c r="V46" i="67"/>
  <c r="P84" i="67"/>
  <c r="V34" i="67"/>
  <c r="P86" i="67"/>
  <c r="X36" i="67"/>
  <c r="P88" i="67"/>
  <c r="AB40" i="67"/>
  <c r="P90" i="67"/>
  <c r="AN42" i="67"/>
  <c r="P92" i="67"/>
  <c r="AN30" i="67"/>
  <c r="P94" i="67"/>
  <c r="AH24" i="67"/>
  <c r="P96" i="67"/>
  <c r="AL40" i="67"/>
  <c r="P98" i="67"/>
  <c r="Z38" i="67"/>
  <c r="P100" i="67"/>
  <c r="AD50" i="67"/>
  <c r="P102" i="67"/>
  <c r="AF52" i="67"/>
  <c r="P104" i="67"/>
  <c r="AH46" i="67"/>
  <c r="P106" i="67"/>
  <c r="AL50" i="67"/>
  <c r="P108" i="67"/>
  <c r="AB52" i="67"/>
  <c r="P110" i="67"/>
  <c r="AF56" i="67"/>
  <c r="P112" i="67"/>
  <c r="AN52" i="67"/>
  <c r="P114" i="67"/>
  <c r="Z50" i="67"/>
  <c r="P116" i="67"/>
  <c r="AJ56" i="67"/>
  <c r="P118" i="67"/>
  <c r="AB48" i="67"/>
  <c r="P120" i="67"/>
  <c r="AJ48" i="67"/>
  <c r="P122" i="67"/>
  <c r="AF44" i="67"/>
  <c r="P124" i="67"/>
  <c r="Z46" i="67"/>
  <c r="P126" i="67"/>
  <c r="X26" i="67"/>
  <c r="P128" i="67"/>
  <c r="AD20" i="67"/>
  <c r="P130" i="67"/>
  <c r="AF48" i="67"/>
  <c r="P132" i="67"/>
  <c r="AB26" i="67"/>
  <c r="P134" i="67"/>
  <c r="AH22" i="67"/>
  <c r="P136" i="67"/>
  <c r="AB16" i="67"/>
  <c r="P138" i="67"/>
  <c r="Z56" i="67"/>
  <c r="P140" i="67"/>
  <c r="AD18" i="67"/>
  <c r="P142" i="67"/>
  <c r="AF16" i="67"/>
  <c r="P144" i="67"/>
  <c r="AF20" i="67"/>
  <c r="P146" i="67"/>
  <c r="AD52" i="67"/>
  <c r="P148" i="67"/>
  <c r="AN28" i="67"/>
  <c r="P150" i="67"/>
  <c r="AD28" i="67"/>
  <c r="P152" i="67"/>
  <c r="AN56" i="67"/>
  <c r="P154" i="67"/>
  <c r="Z24" i="67"/>
  <c r="P156" i="67"/>
  <c r="AH44" i="67"/>
  <c r="P158" i="67"/>
  <c r="AF30" i="67"/>
  <c r="P160" i="67"/>
  <c r="X34" i="67"/>
  <c r="P162" i="67"/>
  <c r="AD40" i="67"/>
  <c r="P164" i="67"/>
  <c r="AL36" i="67"/>
  <c r="P166" i="67"/>
  <c r="AN24" i="67"/>
  <c r="P168" i="67"/>
  <c r="AJ20" i="67"/>
  <c r="P170" i="67"/>
  <c r="Z36" i="67"/>
  <c r="P172" i="67"/>
  <c r="X40" i="67"/>
  <c r="P174" i="67"/>
  <c r="AJ24" i="67"/>
  <c r="P176" i="67"/>
  <c r="X54" i="67"/>
  <c r="P178" i="67"/>
  <c r="AH32" i="67"/>
  <c r="P180" i="67"/>
  <c r="AH56" i="67"/>
  <c r="P182" i="67"/>
  <c r="AJ34" i="67"/>
  <c r="P184" i="67"/>
  <c r="AB44" i="67"/>
  <c r="P186" i="67"/>
  <c r="AB38" i="67"/>
  <c r="P188" i="67"/>
  <c r="Z42" i="67"/>
  <c r="P190" i="67"/>
  <c r="V32" i="67"/>
  <c r="P192" i="67"/>
  <c r="AJ46" i="67"/>
  <c r="P194" i="67"/>
  <c r="AB50" i="67"/>
  <c r="P196" i="67"/>
  <c r="X46" i="67"/>
  <c r="P198" i="67"/>
  <c r="AD46" i="67"/>
  <c r="P200" i="67"/>
  <c r="V52" i="67"/>
  <c r="P202" i="67"/>
  <c r="X22" i="67"/>
  <c r="P204" i="67"/>
  <c r="AN38" i="67"/>
  <c r="P206" i="67"/>
  <c r="AL22" i="67"/>
  <c r="P208" i="67"/>
  <c r="AH50" i="67"/>
  <c r="P210" i="67"/>
  <c r="AF42" i="67"/>
  <c r="P212" i="67"/>
  <c r="AH18" i="67"/>
  <c r="P214" i="67"/>
  <c r="AF54" i="67"/>
  <c r="P216" i="67"/>
  <c r="V38" i="67"/>
  <c r="P218" i="67"/>
  <c r="AJ52" i="67"/>
  <c r="P220" i="67"/>
  <c r="AL26" i="67"/>
  <c r="P222" i="67"/>
  <c r="AL16" i="67"/>
  <c r="P224" i="67"/>
  <c r="V20" i="67"/>
  <c r="P226" i="67"/>
  <c r="V44" i="67"/>
  <c r="P228" i="67"/>
  <c r="AL54" i="67"/>
  <c r="P230" i="67"/>
  <c r="AN18" i="67"/>
  <c r="P232" i="67"/>
  <c r="AL48" i="67"/>
  <c r="P234" i="67"/>
  <c r="AN50" i="67"/>
  <c r="P236" i="67"/>
  <c r="Z48" i="67"/>
  <c r="P238" i="67"/>
  <c r="AL52" i="67"/>
  <c r="P240" i="67"/>
  <c r="Z40" i="67"/>
  <c r="P242" i="67"/>
  <c r="Z26" i="67"/>
  <c r="P244" i="67"/>
  <c r="AD22" i="67"/>
  <c r="P246" i="67"/>
  <c r="V22" i="67"/>
  <c r="P248" i="67"/>
  <c r="AB20" i="67"/>
  <c r="P250" i="67"/>
  <c r="V30" i="67"/>
  <c r="P252" i="67"/>
  <c r="AD44" i="67"/>
  <c r="P254" i="67"/>
  <c r="AJ50" i="67"/>
  <c r="P256" i="67"/>
  <c r="AH26" i="67"/>
  <c r="P258" i="67"/>
  <c r="X32" i="67"/>
  <c r="P260" i="67"/>
  <c r="AD30" i="67"/>
  <c r="P262" i="67"/>
  <c r="AH34" i="67"/>
  <c r="P264" i="67"/>
  <c r="AN32" i="67"/>
  <c r="P266" i="67"/>
  <c r="Z18" i="67"/>
  <c r="P268" i="67"/>
  <c r="AF46" i="67"/>
  <c r="P270" i="67"/>
  <c r="AF24" i="67"/>
  <c r="P272" i="67"/>
  <c r="Z34" i="67"/>
  <c r="P274" i="67"/>
  <c r="X24" i="67"/>
  <c r="P276" i="67"/>
  <c r="AB28" i="67"/>
  <c r="P278" i="67"/>
  <c r="AD38" i="67"/>
  <c r="P280" i="67"/>
  <c r="AF32" i="67"/>
  <c r="P282" i="67"/>
  <c r="X38" i="67"/>
  <c r="P284" i="67"/>
  <c r="AD16" i="67"/>
  <c r="P286" i="67"/>
  <c r="AH48" i="67"/>
  <c r="P288" i="67"/>
  <c r="AF40" i="67"/>
  <c r="P290" i="67"/>
  <c r="AJ28" i="67"/>
  <c r="P292" i="67"/>
  <c r="AF18" i="67"/>
  <c r="P294" i="67"/>
  <c r="AL46" i="67"/>
  <c r="P296" i="67"/>
  <c r="AN40" i="67"/>
  <c r="P298" i="67"/>
  <c r="AL24" i="67"/>
  <c r="P300" i="67"/>
  <c r="AH42" i="67"/>
  <c r="P302" i="67"/>
  <c r="X56" i="67"/>
  <c r="P304" i="67"/>
  <c r="AH20" i="67"/>
  <c r="P306" i="67"/>
  <c r="AB36" i="67"/>
  <c r="P308" i="67"/>
  <c r="AN48" i="67"/>
  <c r="P310" i="67"/>
  <c r="AN26" i="67"/>
  <c r="P312" i="67"/>
  <c r="X16" i="67"/>
  <c r="P314" i="67"/>
  <c r="AJ22" i="67"/>
  <c r="P316" i="67"/>
  <c r="V36" i="67"/>
  <c r="P318" i="67"/>
  <c r="AJ44" i="67"/>
  <c r="P320" i="67"/>
  <c r="V54" i="67"/>
  <c r="P322" i="67"/>
  <c r="AL30" i="67"/>
  <c r="P324" i="67"/>
  <c r="AB42" i="67"/>
  <c r="P326" i="67"/>
  <c r="AL38" i="67"/>
  <c r="P328" i="67"/>
  <c r="AN54" i="67"/>
  <c r="P330" i="67"/>
  <c r="AJ36" i="67"/>
  <c r="P332" i="67"/>
  <c r="AJ16" i="67"/>
  <c r="P334" i="67"/>
  <c r="AL44" i="67"/>
  <c r="P336" i="67"/>
  <c r="AH40" i="67"/>
  <c r="P338" i="67"/>
  <c r="V28" i="67"/>
  <c r="P340" i="67"/>
  <c r="AN46" i="67"/>
  <c r="P342" i="67"/>
  <c r="AD36" i="67"/>
  <c r="P344" i="67"/>
  <c r="Z32" i="67"/>
  <c r="P346" i="67"/>
  <c r="AN20" i="67"/>
  <c r="P348" i="67"/>
  <c r="AF38" i="67"/>
  <c r="P350" i="67"/>
  <c r="AB34" i="67"/>
  <c r="P352" i="67"/>
  <c r="AL18" i="67"/>
  <c r="P354" i="67"/>
  <c r="AJ42" i="67"/>
  <c r="P356" i="67"/>
  <c r="X30" i="67"/>
  <c r="T30" i="67"/>
  <c r="S30" i="67"/>
  <c r="P358" i="67"/>
  <c r="AL56" i="67"/>
  <c r="P360" i="67"/>
  <c r="AJ54" i="67"/>
  <c r="P362" i="67"/>
  <c r="AH52" i="67"/>
  <c r="P364" i="67"/>
  <c r="AF50" i="67"/>
  <c r="P366" i="67"/>
  <c r="AD48" i="67"/>
  <c r="P368" i="67"/>
  <c r="AF28" i="67"/>
  <c r="P370" i="67"/>
  <c r="AB24" i="67"/>
  <c r="P372" i="67"/>
  <c r="X20" i="67"/>
  <c r="T20" i="67"/>
  <c r="S20" i="67"/>
  <c r="P374" i="67"/>
  <c r="AD26" i="67"/>
  <c r="P376" i="67"/>
  <c r="AH16" i="67"/>
  <c r="P378" i="67"/>
  <c r="AB46" i="67"/>
  <c r="P380" i="67"/>
  <c r="AN22" i="67"/>
  <c r="P382" i="67"/>
  <c r="AH30" i="67"/>
  <c r="P384" i="67"/>
  <c r="V18" i="67"/>
  <c r="P386" i="67"/>
  <c r="AJ32" i="67"/>
  <c r="P388" i="67"/>
  <c r="V40" i="67"/>
  <c r="T40" i="67"/>
  <c r="S40" i="67"/>
  <c r="P390" i="67"/>
  <c r="AL20" i="67"/>
  <c r="P392" i="67"/>
  <c r="AL34" i="67"/>
  <c r="P394" i="67"/>
  <c r="Z44" i="67"/>
  <c r="P396" i="67"/>
  <c r="AJ18" i="67"/>
  <c r="P398" i="67"/>
  <c r="X42" i="67"/>
  <c r="P400" i="67"/>
  <c r="Z22" i="67"/>
  <c r="P402" i="67"/>
  <c r="AN36" i="67"/>
  <c r="P404" i="67"/>
  <c r="V56" i="67"/>
  <c r="P408" i="67"/>
  <c r="X50" i="67"/>
  <c r="P410" i="67"/>
  <c r="AB54" i="67"/>
  <c r="P412" i="67"/>
  <c r="Z52" i="67"/>
  <c r="P414" i="67"/>
  <c r="AD56" i="67"/>
  <c r="P416" i="67"/>
  <c r="AL42" i="67"/>
  <c r="P418" i="67"/>
  <c r="AF36" i="67"/>
  <c r="P420" i="67"/>
  <c r="AN44" i="67"/>
  <c r="P422" i="67"/>
  <c r="AD34" i="67"/>
  <c r="P424" i="67"/>
  <c r="AJ40" i="67"/>
  <c r="P426" i="67"/>
  <c r="AH38" i="67"/>
  <c r="P428" i="67"/>
  <c r="AB32" i="67"/>
  <c r="P430" i="67"/>
  <c r="Z30" i="67"/>
  <c r="P432" i="67"/>
  <c r="X28" i="67"/>
  <c r="P434" i="67"/>
  <c r="V26" i="67"/>
  <c r="P22" i="67"/>
  <c r="Z20" i="67"/>
  <c r="P24" i="67"/>
  <c r="AD24" i="67"/>
  <c r="P26" i="67"/>
  <c r="AF26" i="67"/>
  <c r="P28" i="67"/>
  <c r="AH28" i="67"/>
  <c r="P30" i="67"/>
  <c r="AJ30" i="67"/>
  <c r="P32" i="67"/>
  <c r="AL32" i="67"/>
  <c r="P18" i="67"/>
  <c r="AB22" i="67"/>
  <c r="P20" i="67"/>
  <c r="X18" i="67"/>
  <c r="P16" i="67"/>
  <c r="V16" i="67" s="1"/>
  <c r="Q434" i="67"/>
  <c r="O434" i="67"/>
  <c r="N434" i="67"/>
  <c r="M434" i="67"/>
  <c r="Q432" i="67"/>
  <c r="O432" i="67"/>
  <c r="N432" i="67"/>
  <c r="M432" i="67"/>
  <c r="Q430" i="67"/>
  <c r="O430" i="67"/>
  <c r="N430" i="67"/>
  <c r="M430" i="67"/>
  <c r="Q428" i="67"/>
  <c r="O428" i="67"/>
  <c r="N428" i="67"/>
  <c r="M428" i="67"/>
  <c r="Q426" i="67"/>
  <c r="O426" i="67"/>
  <c r="N426" i="67"/>
  <c r="M426" i="67"/>
  <c r="Q424" i="67"/>
  <c r="O424" i="67"/>
  <c r="N424" i="67"/>
  <c r="M424" i="67"/>
  <c r="Q422" i="67"/>
  <c r="O422" i="67"/>
  <c r="N422" i="67"/>
  <c r="M422" i="67"/>
  <c r="Q420" i="67"/>
  <c r="O420" i="67"/>
  <c r="N420" i="67"/>
  <c r="M420" i="67"/>
  <c r="Q418" i="67"/>
  <c r="O418" i="67"/>
  <c r="N418" i="67"/>
  <c r="M418" i="67"/>
  <c r="Q416" i="67"/>
  <c r="O416" i="67"/>
  <c r="N416" i="67"/>
  <c r="M416" i="67"/>
  <c r="Q414" i="67"/>
  <c r="O414" i="67"/>
  <c r="N414" i="67"/>
  <c r="M414" i="67"/>
  <c r="Q412" i="67"/>
  <c r="O412" i="67"/>
  <c r="N412" i="67"/>
  <c r="M412" i="67"/>
  <c r="Q410" i="67"/>
  <c r="O410" i="67"/>
  <c r="N410" i="67"/>
  <c r="M410" i="67"/>
  <c r="Q408" i="67"/>
  <c r="O408" i="67"/>
  <c r="N408" i="67"/>
  <c r="M408" i="67"/>
  <c r="Q404" i="67"/>
  <c r="O404" i="67"/>
  <c r="N404" i="67"/>
  <c r="M404" i="67"/>
  <c r="Q402" i="67"/>
  <c r="O402" i="67"/>
  <c r="N402" i="67"/>
  <c r="M402" i="67"/>
  <c r="Q400" i="67"/>
  <c r="O400" i="67"/>
  <c r="N400" i="67"/>
  <c r="M400" i="67"/>
  <c r="Q398" i="67"/>
  <c r="O398" i="67"/>
  <c r="N398" i="67"/>
  <c r="M398" i="67"/>
  <c r="Q396" i="67"/>
  <c r="O396" i="67"/>
  <c r="N396" i="67"/>
  <c r="M396" i="67"/>
  <c r="Q394" i="67"/>
  <c r="O394" i="67"/>
  <c r="N394" i="67"/>
  <c r="M394" i="67"/>
  <c r="Q392" i="67"/>
  <c r="O392" i="67"/>
  <c r="N392" i="67"/>
  <c r="M392" i="67"/>
  <c r="Q390" i="67"/>
  <c r="O390" i="67"/>
  <c r="N390" i="67"/>
  <c r="M390" i="67"/>
  <c r="Q388" i="67"/>
  <c r="O388" i="67"/>
  <c r="N388" i="67"/>
  <c r="M388" i="67"/>
  <c r="Q386" i="67"/>
  <c r="O386" i="67"/>
  <c r="N386" i="67"/>
  <c r="M386" i="67"/>
  <c r="Q384" i="67"/>
  <c r="O384" i="67"/>
  <c r="N384" i="67"/>
  <c r="M384" i="67"/>
  <c r="Q382" i="67"/>
  <c r="O382" i="67"/>
  <c r="N382" i="67"/>
  <c r="M382" i="67"/>
  <c r="Q380" i="67"/>
  <c r="O380" i="67"/>
  <c r="N380" i="67"/>
  <c r="M380" i="67"/>
  <c r="Q378" i="67"/>
  <c r="O378" i="67"/>
  <c r="N378" i="67"/>
  <c r="M378" i="67"/>
  <c r="Q376" i="67"/>
  <c r="O376" i="67"/>
  <c r="N376" i="67"/>
  <c r="M376" i="67"/>
  <c r="Q374" i="67"/>
  <c r="O374" i="67"/>
  <c r="N374" i="67"/>
  <c r="M374" i="67"/>
  <c r="Q372" i="67"/>
  <c r="O372" i="67"/>
  <c r="N372" i="67"/>
  <c r="M372" i="67"/>
  <c r="Q370" i="67"/>
  <c r="O370" i="67"/>
  <c r="N370" i="67"/>
  <c r="M370" i="67"/>
  <c r="Q368" i="67"/>
  <c r="O368" i="67"/>
  <c r="N368" i="67"/>
  <c r="M368" i="67"/>
  <c r="Q366" i="67"/>
  <c r="O366" i="67"/>
  <c r="N366" i="67"/>
  <c r="M366" i="67"/>
  <c r="Q364" i="67"/>
  <c r="O364" i="67"/>
  <c r="N364" i="67"/>
  <c r="M364" i="67"/>
  <c r="Q362" i="67"/>
  <c r="O362" i="67"/>
  <c r="N362" i="67"/>
  <c r="M362" i="67"/>
  <c r="Q360" i="67"/>
  <c r="O360" i="67"/>
  <c r="N360" i="67"/>
  <c r="M360" i="67"/>
  <c r="Q358" i="67"/>
  <c r="O358" i="67"/>
  <c r="N358" i="67"/>
  <c r="M358" i="67"/>
  <c r="Q356" i="67"/>
  <c r="O356" i="67"/>
  <c r="N356" i="67"/>
  <c r="M356" i="67"/>
  <c r="Q354" i="67"/>
  <c r="O354" i="67"/>
  <c r="N354" i="67"/>
  <c r="M354" i="67"/>
  <c r="Q352" i="67"/>
  <c r="O352" i="67"/>
  <c r="N352" i="67"/>
  <c r="M352" i="67"/>
  <c r="Q350" i="67"/>
  <c r="O350" i="67"/>
  <c r="N350" i="67"/>
  <c r="M350" i="67"/>
  <c r="Q348" i="67"/>
  <c r="O348" i="67"/>
  <c r="N348" i="67"/>
  <c r="M348" i="67"/>
  <c r="Q346" i="67"/>
  <c r="O346" i="67"/>
  <c r="N346" i="67"/>
  <c r="M346" i="67"/>
  <c r="Q344" i="67"/>
  <c r="O344" i="67"/>
  <c r="N344" i="67"/>
  <c r="M344" i="67"/>
  <c r="Q342" i="67"/>
  <c r="O342" i="67"/>
  <c r="N342" i="67"/>
  <c r="M342" i="67"/>
  <c r="Q340" i="67"/>
  <c r="O340" i="67"/>
  <c r="N340" i="67"/>
  <c r="M340" i="67"/>
  <c r="Q338" i="67"/>
  <c r="O338" i="67"/>
  <c r="N338" i="67"/>
  <c r="M338" i="67"/>
  <c r="Q336" i="67"/>
  <c r="O336" i="67"/>
  <c r="N336" i="67"/>
  <c r="M336" i="67"/>
  <c r="Q334" i="67"/>
  <c r="O334" i="67"/>
  <c r="N334" i="67"/>
  <c r="M334" i="67"/>
  <c r="Q332" i="67"/>
  <c r="O332" i="67"/>
  <c r="N332" i="67"/>
  <c r="M332" i="67"/>
  <c r="Q330" i="67"/>
  <c r="O330" i="67"/>
  <c r="N330" i="67"/>
  <c r="M330" i="67"/>
  <c r="Q328" i="67"/>
  <c r="O328" i="67"/>
  <c r="N328" i="67"/>
  <c r="M328" i="67"/>
  <c r="Q326" i="67"/>
  <c r="O326" i="67"/>
  <c r="N326" i="67"/>
  <c r="M326" i="67"/>
  <c r="Q324" i="67"/>
  <c r="O324" i="67"/>
  <c r="N324" i="67"/>
  <c r="M324" i="67"/>
  <c r="Q322" i="67"/>
  <c r="O322" i="67"/>
  <c r="N322" i="67"/>
  <c r="M322" i="67"/>
  <c r="Q320" i="67"/>
  <c r="O320" i="67"/>
  <c r="N320" i="67"/>
  <c r="M320" i="67"/>
  <c r="Q318" i="67"/>
  <c r="O318" i="67"/>
  <c r="N318" i="67"/>
  <c r="M318" i="67"/>
  <c r="Q316" i="67"/>
  <c r="O316" i="67"/>
  <c r="N316" i="67"/>
  <c r="M316" i="67"/>
  <c r="Q314" i="67"/>
  <c r="O314" i="67"/>
  <c r="N314" i="67"/>
  <c r="M314" i="67"/>
  <c r="Q312" i="67"/>
  <c r="O312" i="67"/>
  <c r="N312" i="67"/>
  <c r="M312" i="67"/>
  <c r="Q310" i="67"/>
  <c r="O310" i="67"/>
  <c r="N310" i="67"/>
  <c r="M310" i="67"/>
  <c r="Q308" i="67"/>
  <c r="O308" i="67"/>
  <c r="N308" i="67"/>
  <c r="M308" i="67"/>
  <c r="Q306" i="67"/>
  <c r="O306" i="67"/>
  <c r="N306" i="67"/>
  <c r="M306" i="67"/>
  <c r="Q304" i="67"/>
  <c r="O304" i="67"/>
  <c r="N304" i="67"/>
  <c r="M304" i="67"/>
  <c r="Q302" i="67"/>
  <c r="O302" i="67"/>
  <c r="N302" i="67"/>
  <c r="M302" i="67"/>
  <c r="Q300" i="67"/>
  <c r="O300" i="67"/>
  <c r="N300" i="67"/>
  <c r="M300" i="67"/>
  <c r="Q298" i="67"/>
  <c r="O298" i="67"/>
  <c r="N298" i="67"/>
  <c r="M298" i="67"/>
  <c r="Q296" i="67"/>
  <c r="O296" i="67"/>
  <c r="N296" i="67"/>
  <c r="M296" i="67"/>
  <c r="Q294" i="67"/>
  <c r="O294" i="67"/>
  <c r="N294" i="67"/>
  <c r="M294" i="67"/>
  <c r="Q292" i="67"/>
  <c r="O292" i="67"/>
  <c r="N292" i="67"/>
  <c r="M292" i="67"/>
  <c r="Q290" i="67"/>
  <c r="O290" i="67"/>
  <c r="N290" i="67"/>
  <c r="M290" i="67"/>
  <c r="Q288" i="67"/>
  <c r="O288" i="67"/>
  <c r="N288" i="67"/>
  <c r="M288" i="67"/>
  <c r="Q286" i="67"/>
  <c r="O286" i="67"/>
  <c r="N286" i="67"/>
  <c r="M286" i="67"/>
  <c r="Q284" i="67"/>
  <c r="O284" i="67"/>
  <c r="N284" i="67"/>
  <c r="M284" i="67"/>
  <c r="Q282" i="67"/>
  <c r="O282" i="67"/>
  <c r="N282" i="67"/>
  <c r="M282" i="67"/>
  <c r="Q280" i="67"/>
  <c r="O280" i="67"/>
  <c r="N280" i="67"/>
  <c r="M280" i="67"/>
  <c r="Q278" i="67"/>
  <c r="O278" i="67"/>
  <c r="N278" i="67"/>
  <c r="M278" i="67"/>
  <c r="Q276" i="67"/>
  <c r="O276" i="67"/>
  <c r="N276" i="67"/>
  <c r="M276" i="67"/>
  <c r="Q274" i="67"/>
  <c r="O274" i="67"/>
  <c r="N274" i="67"/>
  <c r="M274" i="67"/>
  <c r="Q272" i="67"/>
  <c r="O272" i="67"/>
  <c r="N272" i="67"/>
  <c r="M272" i="67"/>
  <c r="Q270" i="67"/>
  <c r="O270" i="67"/>
  <c r="N270" i="67"/>
  <c r="M270" i="67"/>
  <c r="Q268" i="67"/>
  <c r="O268" i="67"/>
  <c r="N268" i="67"/>
  <c r="M268" i="67"/>
  <c r="Q266" i="67"/>
  <c r="O266" i="67"/>
  <c r="N266" i="67"/>
  <c r="M266" i="67"/>
  <c r="Q264" i="67"/>
  <c r="O264" i="67"/>
  <c r="N264" i="67"/>
  <c r="M264" i="67"/>
  <c r="Q262" i="67"/>
  <c r="O262" i="67"/>
  <c r="N262" i="67"/>
  <c r="M262" i="67"/>
  <c r="Q260" i="67"/>
  <c r="O260" i="67"/>
  <c r="N260" i="67"/>
  <c r="M260" i="67"/>
  <c r="Q258" i="67"/>
  <c r="O258" i="67"/>
  <c r="N258" i="67"/>
  <c r="M258" i="67"/>
  <c r="Q256" i="67"/>
  <c r="O256" i="67"/>
  <c r="N256" i="67"/>
  <c r="M256" i="67"/>
  <c r="Q254" i="67"/>
  <c r="O254" i="67"/>
  <c r="N254" i="67"/>
  <c r="M254" i="67"/>
  <c r="Q252" i="67"/>
  <c r="O252" i="67"/>
  <c r="N252" i="67"/>
  <c r="M252" i="67"/>
  <c r="Q250" i="67"/>
  <c r="O250" i="67"/>
  <c r="N250" i="67"/>
  <c r="M250" i="67"/>
  <c r="Q248" i="67"/>
  <c r="O248" i="67"/>
  <c r="N248" i="67"/>
  <c r="M248" i="67"/>
  <c r="Q246" i="67"/>
  <c r="O246" i="67"/>
  <c r="N246" i="67"/>
  <c r="M246" i="67"/>
  <c r="Q244" i="67"/>
  <c r="O244" i="67"/>
  <c r="N244" i="67"/>
  <c r="M244" i="67"/>
  <c r="Q242" i="67"/>
  <c r="O242" i="67"/>
  <c r="N242" i="67"/>
  <c r="M242" i="67"/>
  <c r="Q240" i="67"/>
  <c r="O240" i="67"/>
  <c r="N240" i="67"/>
  <c r="M240" i="67"/>
  <c r="Q238" i="67"/>
  <c r="O238" i="67"/>
  <c r="N238" i="67"/>
  <c r="M238" i="67"/>
  <c r="Q236" i="67"/>
  <c r="O236" i="67"/>
  <c r="N236" i="67"/>
  <c r="M236" i="67"/>
  <c r="Q234" i="67"/>
  <c r="O234" i="67"/>
  <c r="N234" i="67"/>
  <c r="M234" i="67"/>
  <c r="Q232" i="67"/>
  <c r="O232" i="67"/>
  <c r="N232" i="67"/>
  <c r="M232" i="67"/>
  <c r="Q230" i="67"/>
  <c r="O230" i="67"/>
  <c r="N230" i="67"/>
  <c r="M230" i="67"/>
  <c r="Q228" i="67"/>
  <c r="O228" i="67"/>
  <c r="N228" i="67"/>
  <c r="M228" i="67"/>
  <c r="Q226" i="67"/>
  <c r="O226" i="67"/>
  <c r="N226" i="67"/>
  <c r="M226" i="67"/>
  <c r="Q224" i="67"/>
  <c r="O224" i="67"/>
  <c r="N224" i="67"/>
  <c r="M224" i="67"/>
  <c r="Q222" i="67"/>
  <c r="O222" i="67"/>
  <c r="N222" i="67"/>
  <c r="M222" i="67"/>
  <c r="Q220" i="67"/>
  <c r="O220" i="67"/>
  <c r="N220" i="67"/>
  <c r="M220" i="67"/>
  <c r="Q218" i="67"/>
  <c r="O218" i="67"/>
  <c r="N218" i="67"/>
  <c r="M218" i="67"/>
  <c r="Q216" i="67"/>
  <c r="O216" i="67"/>
  <c r="N216" i="67"/>
  <c r="M216" i="67"/>
  <c r="Q214" i="67"/>
  <c r="O214" i="67"/>
  <c r="N214" i="67"/>
  <c r="M214" i="67"/>
  <c r="Q212" i="67"/>
  <c r="O212" i="67"/>
  <c r="N212" i="67"/>
  <c r="M212" i="67"/>
  <c r="Q210" i="67"/>
  <c r="O210" i="67"/>
  <c r="N210" i="67"/>
  <c r="M210" i="67"/>
  <c r="Q208" i="67"/>
  <c r="O208" i="67"/>
  <c r="N208" i="67"/>
  <c r="M208" i="67"/>
  <c r="Q206" i="67"/>
  <c r="O206" i="67"/>
  <c r="N206" i="67"/>
  <c r="M206" i="67"/>
  <c r="Q204" i="67"/>
  <c r="O204" i="67"/>
  <c r="N204" i="67"/>
  <c r="M204" i="67"/>
  <c r="Q202" i="67"/>
  <c r="O202" i="67"/>
  <c r="N202" i="67"/>
  <c r="M202" i="67"/>
  <c r="Q200" i="67"/>
  <c r="O200" i="67"/>
  <c r="N200" i="67"/>
  <c r="M200" i="67"/>
  <c r="Q198" i="67"/>
  <c r="O198" i="67"/>
  <c r="N198" i="67"/>
  <c r="M198" i="67"/>
  <c r="Q196" i="67"/>
  <c r="O196" i="67"/>
  <c r="N196" i="67"/>
  <c r="M196" i="67"/>
  <c r="Q194" i="67"/>
  <c r="O194" i="67"/>
  <c r="N194" i="67"/>
  <c r="M194" i="67"/>
  <c r="Q192" i="67"/>
  <c r="O192" i="67"/>
  <c r="N192" i="67"/>
  <c r="M192" i="67"/>
  <c r="Q190" i="67"/>
  <c r="O190" i="67"/>
  <c r="N190" i="67"/>
  <c r="M190" i="67"/>
  <c r="Q188" i="67"/>
  <c r="O188" i="67"/>
  <c r="N188" i="67"/>
  <c r="M188" i="67"/>
  <c r="Q186" i="67"/>
  <c r="O186" i="67"/>
  <c r="N186" i="67"/>
  <c r="M186" i="67"/>
  <c r="Q184" i="67"/>
  <c r="O184" i="67"/>
  <c r="N184" i="67"/>
  <c r="M184" i="67"/>
  <c r="Q182" i="67"/>
  <c r="O182" i="67"/>
  <c r="N182" i="67"/>
  <c r="M182" i="67"/>
  <c r="Q180" i="67"/>
  <c r="O180" i="67"/>
  <c r="N180" i="67"/>
  <c r="M180" i="67"/>
  <c r="Q178" i="67"/>
  <c r="O178" i="67"/>
  <c r="N178" i="67"/>
  <c r="M178" i="67"/>
  <c r="Q176" i="67"/>
  <c r="O176" i="67"/>
  <c r="N176" i="67"/>
  <c r="M176" i="67"/>
  <c r="Q174" i="67"/>
  <c r="O174" i="67"/>
  <c r="N174" i="67"/>
  <c r="M174" i="67"/>
  <c r="Q172" i="67"/>
  <c r="O172" i="67"/>
  <c r="N172" i="67"/>
  <c r="M172" i="67"/>
  <c r="Q170" i="67"/>
  <c r="O170" i="67"/>
  <c r="N170" i="67"/>
  <c r="M170" i="67"/>
  <c r="Q168" i="67"/>
  <c r="O168" i="67"/>
  <c r="N168" i="67"/>
  <c r="M168" i="67"/>
  <c r="Q166" i="67"/>
  <c r="O166" i="67"/>
  <c r="N166" i="67"/>
  <c r="M166" i="67"/>
  <c r="Q164" i="67"/>
  <c r="O164" i="67"/>
  <c r="N164" i="67"/>
  <c r="M164" i="67"/>
  <c r="Q162" i="67"/>
  <c r="O162" i="67"/>
  <c r="N162" i="67"/>
  <c r="M162" i="67"/>
  <c r="Q160" i="67"/>
  <c r="O160" i="67"/>
  <c r="N160" i="67"/>
  <c r="M160" i="67"/>
  <c r="Q158" i="67"/>
  <c r="O158" i="67"/>
  <c r="N158" i="67"/>
  <c r="M158" i="67"/>
  <c r="Q156" i="67"/>
  <c r="O156" i="67"/>
  <c r="N156" i="67"/>
  <c r="M156" i="67"/>
  <c r="Q154" i="67"/>
  <c r="O154" i="67"/>
  <c r="N154" i="67"/>
  <c r="M154" i="67"/>
  <c r="Q152" i="67"/>
  <c r="O152" i="67"/>
  <c r="N152" i="67"/>
  <c r="M152" i="67"/>
  <c r="Q150" i="67"/>
  <c r="O150" i="67"/>
  <c r="N150" i="67"/>
  <c r="M150" i="67"/>
  <c r="Q148" i="67"/>
  <c r="O148" i="67"/>
  <c r="N148" i="67"/>
  <c r="M148" i="67"/>
  <c r="Q146" i="67"/>
  <c r="O146" i="67"/>
  <c r="N146" i="67"/>
  <c r="M146" i="67"/>
  <c r="Q144" i="67"/>
  <c r="O144" i="67"/>
  <c r="N144" i="67"/>
  <c r="M144" i="67"/>
  <c r="Q142" i="67"/>
  <c r="O142" i="67"/>
  <c r="N142" i="67"/>
  <c r="M142" i="67"/>
  <c r="Q140" i="67"/>
  <c r="O140" i="67"/>
  <c r="N140" i="67"/>
  <c r="M140" i="67"/>
  <c r="Q138" i="67"/>
  <c r="O138" i="67"/>
  <c r="N138" i="67"/>
  <c r="M138" i="67"/>
  <c r="Q136" i="67"/>
  <c r="O136" i="67"/>
  <c r="N136" i="67"/>
  <c r="M136" i="67"/>
  <c r="Q134" i="67"/>
  <c r="O134" i="67"/>
  <c r="N134" i="67"/>
  <c r="M134" i="67"/>
  <c r="Q132" i="67"/>
  <c r="O132" i="67"/>
  <c r="N132" i="67"/>
  <c r="M132" i="67"/>
  <c r="Q130" i="67"/>
  <c r="O130" i="67"/>
  <c r="N130" i="67"/>
  <c r="M130" i="67"/>
  <c r="Q128" i="67"/>
  <c r="O128" i="67"/>
  <c r="N128" i="67"/>
  <c r="M128" i="67"/>
  <c r="Q126" i="67"/>
  <c r="O126" i="67"/>
  <c r="N126" i="67"/>
  <c r="M126" i="67"/>
  <c r="Q124" i="67"/>
  <c r="O124" i="67"/>
  <c r="N124" i="67"/>
  <c r="M124" i="67"/>
  <c r="Q122" i="67"/>
  <c r="O122" i="67"/>
  <c r="N122" i="67"/>
  <c r="M122" i="67"/>
  <c r="Q120" i="67"/>
  <c r="O120" i="67"/>
  <c r="N120" i="67"/>
  <c r="M120" i="67"/>
  <c r="Q118" i="67"/>
  <c r="O118" i="67"/>
  <c r="N118" i="67"/>
  <c r="M118" i="67"/>
  <c r="Q116" i="67"/>
  <c r="O116" i="67"/>
  <c r="N116" i="67"/>
  <c r="M116" i="67"/>
  <c r="Q114" i="67"/>
  <c r="O114" i="67"/>
  <c r="N114" i="67"/>
  <c r="M114" i="67"/>
  <c r="Q112" i="67"/>
  <c r="O112" i="67"/>
  <c r="N112" i="67"/>
  <c r="M112" i="67"/>
  <c r="Q110" i="67"/>
  <c r="O110" i="67"/>
  <c r="N110" i="67"/>
  <c r="M110" i="67"/>
  <c r="Q108" i="67"/>
  <c r="O108" i="67"/>
  <c r="N108" i="67"/>
  <c r="M108" i="67"/>
  <c r="Q106" i="67"/>
  <c r="O106" i="67"/>
  <c r="N106" i="67"/>
  <c r="M106" i="67"/>
  <c r="Q104" i="67"/>
  <c r="O104" i="67"/>
  <c r="N104" i="67"/>
  <c r="M104" i="67"/>
  <c r="Q102" i="67"/>
  <c r="O102" i="67"/>
  <c r="N102" i="67"/>
  <c r="M102" i="67"/>
  <c r="Q100" i="67"/>
  <c r="O100" i="67"/>
  <c r="N100" i="67"/>
  <c r="M100" i="67"/>
  <c r="Q98" i="67"/>
  <c r="O98" i="67"/>
  <c r="N98" i="67"/>
  <c r="M98" i="67"/>
  <c r="Q96" i="67"/>
  <c r="O96" i="67"/>
  <c r="N96" i="67"/>
  <c r="M96" i="67"/>
  <c r="Q94" i="67"/>
  <c r="O94" i="67"/>
  <c r="N94" i="67"/>
  <c r="M94" i="67"/>
  <c r="Q92" i="67"/>
  <c r="O92" i="67"/>
  <c r="N92" i="67"/>
  <c r="M92" i="67"/>
  <c r="Q90" i="67"/>
  <c r="O90" i="67"/>
  <c r="N90" i="67"/>
  <c r="M90" i="67"/>
  <c r="Q88" i="67"/>
  <c r="O88" i="67"/>
  <c r="N88" i="67"/>
  <c r="M88" i="67"/>
  <c r="Q86" i="67"/>
  <c r="O86" i="67"/>
  <c r="N86" i="67"/>
  <c r="M86" i="67"/>
  <c r="Q84" i="67"/>
  <c r="O84" i="67"/>
  <c r="N84" i="67"/>
  <c r="M84" i="67"/>
  <c r="Q82" i="67"/>
  <c r="O82" i="67"/>
  <c r="N82" i="67"/>
  <c r="M82" i="67"/>
  <c r="Q80" i="67"/>
  <c r="O80" i="67"/>
  <c r="N80" i="67"/>
  <c r="M80" i="67"/>
  <c r="Q78" i="67"/>
  <c r="O78" i="67"/>
  <c r="N78" i="67"/>
  <c r="M78" i="67"/>
  <c r="Q76" i="67"/>
  <c r="O76" i="67"/>
  <c r="N76" i="67"/>
  <c r="M76" i="67"/>
  <c r="Q74" i="67"/>
  <c r="O74" i="67"/>
  <c r="N74" i="67"/>
  <c r="M74" i="67"/>
  <c r="Q72" i="67"/>
  <c r="O72" i="67"/>
  <c r="N72" i="67"/>
  <c r="M72" i="67"/>
  <c r="Q70" i="67"/>
  <c r="O70" i="67"/>
  <c r="N70" i="67"/>
  <c r="M70" i="67"/>
  <c r="Q68" i="67"/>
  <c r="O68" i="67"/>
  <c r="N68" i="67"/>
  <c r="M68" i="67"/>
  <c r="Q66" i="67"/>
  <c r="O66" i="67"/>
  <c r="N66" i="67"/>
  <c r="M66" i="67"/>
  <c r="Q64" i="67"/>
  <c r="O64" i="67"/>
  <c r="N64" i="67"/>
  <c r="M64" i="67"/>
  <c r="Q62" i="67"/>
  <c r="O62" i="67"/>
  <c r="N62" i="67"/>
  <c r="M62" i="67"/>
  <c r="Q60" i="67"/>
  <c r="O60" i="67"/>
  <c r="N60" i="67"/>
  <c r="M60" i="67"/>
  <c r="Q58" i="67"/>
  <c r="O58" i="67"/>
  <c r="N58" i="67"/>
  <c r="M58" i="67"/>
  <c r="Q56" i="67"/>
  <c r="O56" i="67"/>
  <c r="N56" i="67"/>
  <c r="M56" i="67"/>
  <c r="Q54" i="67"/>
  <c r="O54" i="67"/>
  <c r="N54" i="67"/>
  <c r="M54" i="67"/>
  <c r="Q52" i="67"/>
  <c r="O52" i="67"/>
  <c r="N52" i="67"/>
  <c r="M52" i="67"/>
  <c r="Q50" i="67"/>
  <c r="O50" i="67"/>
  <c r="N50" i="67"/>
  <c r="M50" i="67"/>
  <c r="Q48" i="67"/>
  <c r="O48" i="67"/>
  <c r="N48" i="67"/>
  <c r="M48" i="67"/>
  <c r="Q46" i="67"/>
  <c r="O46" i="67"/>
  <c r="N46" i="67"/>
  <c r="M46" i="67"/>
  <c r="Q44" i="67"/>
  <c r="O44" i="67"/>
  <c r="N44" i="67"/>
  <c r="M44" i="67"/>
  <c r="Q42" i="67"/>
  <c r="O42" i="67"/>
  <c r="N42" i="67"/>
  <c r="M42" i="67"/>
  <c r="Q40" i="67"/>
  <c r="O40" i="67"/>
  <c r="N40" i="67"/>
  <c r="M40" i="67"/>
  <c r="Q38" i="67"/>
  <c r="O38" i="67"/>
  <c r="N38" i="67"/>
  <c r="M38" i="67"/>
  <c r="Q36" i="67"/>
  <c r="O36" i="67"/>
  <c r="N36" i="67"/>
  <c r="M36" i="67"/>
  <c r="Q34" i="67"/>
  <c r="O34" i="67"/>
  <c r="N34" i="67"/>
  <c r="M34" i="67"/>
  <c r="Q32" i="67"/>
  <c r="O32" i="67"/>
  <c r="N32" i="67"/>
  <c r="M32" i="67"/>
  <c r="Q30" i="67"/>
  <c r="O30" i="67"/>
  <c r="N30" i="67"/>
  <c r="M30" i="67"/>
  <c r="Q28" i="67"/>
  <c r="O28" i="67"/>
  <c r="N28" i="67"/>
  <c r="M28" i="67"/>
  <c r="Q26" i="67"/>
  <c r="O26" i="67"/>
  <c r="N26" i="67"/>
  <c r="M26" i="67"/>
  <c r="Q24" i="67"/>
  <c r="O24" i="67"/>
  <c r="N24" i="67"/>
  <c r="M24" i="67"/>
  <c r="Q22" i="67"/>
  <c r="O22" i="67"/>
  <c r="N22" i="67"/>
  <c r="M22" i="67"/>
  <c r="Q20" i="67"/>
  <c r="O20" i="67"/>
  <c r="N20" i="67"/>
  <c r="M20" i="67"/>
  <c r="Q18" i="67"/>
  <c r="O18" i="67"/>
  <c r="N18" i="67"/>
  <c r="M18" i="67"/>
  <c r="Q16" i="67"/>
  <c r="O16" i="67"/>
  <c r="N16" i="67"/>
  <c r="M16" i="67"/>
  <c r="O13" i="67"/>
  <c r="T24" i="67"/>
  <c r="S24" i="67"/>
  <c r="T42" i="67"/>
  <c r="S42" i="67"/>
  <c r="T44" i="67"/>
  <c r="S44" i="67"/>
  <c r="T18" i="67"/>
  <c r="S18" i="67"/>
  <c r="T28" i="67"/>
  <c r="S28" i="67"/>
  <c r="T48" i="67"/>
  <c r="S48" i="67"/>
  <c r="T34" i="67"/>
  <c r="S34" i="67"/>
  <c r="T22" i="67"/>
  <c r="S22" i="67"/>
  <c r="T50" i="67"/>
  <c r="S50" i="67"/>
  <c r="T38" i="67"/>
  <c r="S38" i="67"/>
  <c r="T52" i="67"/>
  <c r="S52" i="67"/>
  <c r="T54" i="67"/>
  <c r="S54" i="67"/>
  <c r="T46" i="67"/>
  <c r="S46" i="67"/>
  <c r="T26" i="67"/>
  <c r="S26" i="67"/>
  <c r="T56" i="67"/>
  <c r="S56" i="67"/>
  <c r="T32" i="67"/>
  <c r="S32" i="67"/>
  <c r="AF13" i="67"/>
  <c r="AF12" i="67"/>
  <c r="AJ13" i="67"/>
  <c r="AJ12" i="67"/>
  <c r="T36" i="67"/>
  <c r="S36" i="67"/>
  <c r="AL13" i="67"/>
  <c r="AL12" i="67"/>
  <c r="AN13" i="67"/>
  <c r="AN12" i="67"/>
  <c r="AH13" i="67"/>
  <c r="AH12" i="67"/>
  <c r="AD13" i="67"/>
  <c r="AD12" i="67"/>
  <c r="Z13" i="67"/>
  <c r="Z12" i="67"/>
  <c r="X13" i="67"/>
  <c r="X12" i="67"/>
  <c r="AB13" i="67"/>
  <c r="AB12" i="67"/>
  <c r="M13" i="67"/>
  <c r="Q13" i="67"/>
  <c r="N13" i="67"/>
  <c r="P13" i="67"/>
  <c r="T16" i="67" l="1"/>
  <c r="S16" i="67" s="1"/>
  <c r="V13" i="67"/>
  <c r="V12" i="67" s="1"/>
</calcChain>
</file>

<file path=xl/sharedStrings.xml><?xml version="1.0" encoding="utf-8"?>
<sst xmlns="http://schemas.openxmlformats.org/spreadsheetml/2006/main" count="929" uniqueCount="443">
  <si>
    <t>→</t>
  </si>
  <si>
    <t>I'm planning it!  Chill out!</t>
  </si>
  <si>
    <t>Antarctica</t>
  </si>
  <si>
    <t>AFRICA</t>
  </si>
  <si>
    <t>PACIFIC</t>
  </si>
  <si>
    <t>Australia</t>
  </si>
  <si>
    <t>Fiji</t>
  </si>
  <si>
    <t>Kiribati</t>
  </si>
  <si>
    <t>Micronesia</t>
  </si>
  <si>
    <t>Nauru</t>
  </si>
  <si>
    <t>Papua New Guinea</t>
  </si>
  <si>
    <t>Samoa</t>
  </si>
  <si>
    <t>Solomon Islands</t>
  </si>
  <si>
    <t>Tonga</t>
  </si>
  <si>
    <t>Tuvalu</t>
  </si>
  <si>
    <t>Vanuatu</t>
  </si>
  <si>
    <t>ASIA</t>
  </si>
  <si>
    <t>Afghanistan</t>
  </si>
  <si>
    <t>Bangladesh</t>
  </si>
  <si>
    <t>Brunei</t>
  </si>
  <si>
    <t>Indonesia</t>
  </si>
  <si>
    <t>Iran</t>
  </si>
  <si>
    <t>Iraq</t>
  </si>
  <si>
    <t>Kyrgyzstan</t>
  </si>
  <si>
    <t>Nepal</t>
  </si>
  <si>
    <t>Pakistan</t>
  </si>
  <si>
    <t>Philippines</t>
  </si>
  <si>
    <t>Qatar</t>
  </si>
  <si>
    <t>Singapore</t>
  </si>
  <si>
    <t>Sri Lanka</t>
  </si>
  <si>
    <t>Turkmenistan</t>
  </si>
  <si>
    <t>Angola</t>
  </si>
  <si>
    <t>Benin</t>
  </si>
  <si>
    <t>Botswana</t>
  </si>
  <si>
    <t>Cameroon</t>
  </si>
  <si>
    <t>Djibouti</t>
  </si>
  <si>
    <t>Equatorial Guinea</t>
  </si>
  <si>
    <t>Gabon</t>
  </si>
  <si>
    <t>Gambia</t>
  </si>
  <si>
    <t>Ghana</t>
  </si>
  <si>
    <t>Kenya</t>
  </si>
  <si>
    <t>Lesotho</t>
  </si>
  <si>
    <t>Liberia</t>
  </si>
  <si>
    <t>Madagascar</t>
  </si>
  <si>
    <t>Malawi</t>
  </si>
  <si>
    <t>Mali</t>
  </si>
  <si>
    <t>Mauritius</t>
  </si>
  <si>
    <t>Mozambique</t>
  </si>
  <si>
    <t>Namibia</t>
  </si>
  <si>
    <t>Niger</t>
  </si>
  <si>
    <t>Nigeria</t>
  </si>
  <si>
    <t>Rwanda</t>
  </si>
  <si>
    <t>Sao Tome and Principe</t>
  </si>
  <si>
    <t>Senegal</t>
  </si>
  <si>
    <t>Seychelles</t>
  </si>
  <si>
    <t>Sierra Leone</t>
  </si>
  <si>
    <t>South Sudan</t>
  </si>
  <si>
    <t>Sudan</t>
  </si>
  <si>
    <t>Tanzania</t>
  </si>
  <si>
    <t>Togo</t>
  </si>
  <si>
    <t>Uganda</t>
  </si>
  <si>
    <t>Zambia</t>
  </si>
  <si>
    <t>Zimbabwe</t>
  </si>
  <si>
    <t>EUROPE</t>
  </si>
  <si>
    <t>Andorra</t>
  </si>
  <si>
    <t>Belarus</t>
  </si>
  <si>
    <t>France</t>
  </si>
  <si>
    <t>Liechtenstein</t>
  </si>
  <si>
    <t>Malta</t>
  </si>
  <si>
    <t>Moldova</t>
  </si>
  <si>
    <t>Monaco</t>
  </si>
  <si>
    <t>Portugal</t>
  </si>
  <si>
    <t>Romania</t>
  </si>
  <si>
    <t>San Marino</t>
  </si>
  <si>
    <t>United Kingdom</t>
  </si>
  <si>
    <t>Vatican City</t>
  </si>
  <si>
    <t>Antigua and Barbuda</t>
  </si>
  <si>
    <t>Bahamas</t>
  </si>
  <si>
    <t>SOUTH AMERICA</t>
  </si>
  <si>
    <t>Argentina</t>
  </si>
  <si>
    <t>Bolivia</t>
  </si>
  <si>
    <t>Brazil</t>
  </si>
  <si>
    <t>Chile</t>
  </si>
  <si>
    <t>Colombia</t>
  </si>
  <si>
    <t>Ecuador</t>
  </si>
  <si>
    <t>Guyana</t>
  </si>
  <si>
    <t>Paraguay</t>
  </si>
  <si>
    <t>Peru</t>
  </si>
  <si>
    <t>Suriname</t>
  </si>
  <si>
    <t>Uruguay</t>
  </si>
  <si>
    <t>Venezuela</t>
  </si>
  <si>
    <t>NORTH AMERICA</t>
  </si>
  <si>
    <t>Belize</t>
  </si>
  <si>
    <t>Barbados</t>
  </si>
  <si>
    <t>Canada</t>
  </si>
  <si>
    <t>Costa Rica</t>
  </si>
  <si>
    <t>Cuba</t>
  </si>
  <si>
    <t>Dominica</t>
  </si>
  <si>
    <t>Dominican Republic</t>
  </si>
  <si>
    <t>El Salvador</t>
  </si>
  <si>
    <t>Grenada</t>
  </si>
  <si>
    <t>Guatemala</t>
  </si>
  <si>
    <t>Honduras</t>
  </si>
  <si>
    <t>Jamaica</t>
  </si>
  <si>
    <t>Mexico</t>
  </si>
  <si>
    <t>Nicaragua</t>
  </si>
  <si>
    <t>Panama</t>
  </si>
  <si>
    <t>Saint Kitts and Nevis</t>
  </si>
  <si>
    <t>Saint Lucia</t>
  </si>
  <si>
    <t>Saint Vincent and the Grenadines</t>
  </si>
  <si>
    <t>Trinidad and Tobago</t>
  </si>
  <si>
    <t>United States of America</t>
  </si>
  <si>
    <t>It's on the wish list!</t>
  </si>
  <si>
    <t>I transited through.  That counts, right?</t>
  </si>
  <si>
    <t>Neeever gonna happen</t>
  </si>
  <si>
    <t>Southern Ocean</t>
  </si>
  <si>
    <t>Indian Ocean</t>
  </si>
  <si>
    <t>North Pacific Ocean</t>
  </si>
  <si>
    <t>South Pacific Ocean</t>
  </si>
  <si>
    <t>North Atlantic Ocean</t>
  </si>
  <si>
    <t>South Atlantic Ocean</t>
  </si>
  <si>
    <t>Arctic Circle</t>
  </si>
  <si>
    <t>Equator</t>
  </si>
  <si>
    <t>Tropic of Cancer</t>
  </si>
  <si>
    <t>Tropic of Capricorn</t>
  </si>
  <si>
    <t>South Africa</t>
  </si>
  <si>
    <t>Côte d’Ivoire</t>
  </si>
  <si>
    <t>Zhōngguó (China)</t>
  </si>
  <si>
    <t>Shqipëria (Albania)</t>
  </si>
  <si>
    <t>Dzayer (Algeria)</t>
  </si>
  <si>
    <t>Hayastán (Armenia)</t>
  </si>
  <si>
    <t>Österreich (Austria)</t>
  </si>
  <si>
    <t>Azərbaycan (Azerbaijan)</t>
  </si>
  <si>
    <t>België (Belgium)</t>
  </si>
  <si>
    <t>Druk Yul (Bhutan)</t>
  </si>
  <si>
    <t>Bosna i Hercegovina (Bosnia and Herzegovina)</t>
  </si>
  <si>
    <t>Bălgariya (Bulgaria)</t>
  </si>
  <si>
    <t>Burkina Faso</t>
  </si>
  <si>
    <t>Uburundi (Burundi)</t>
  </si>
  <si>
    <t>Kămpŭchéa (Cambodia)</t>
  </si>
  <si>
    <t>Capo Verde (Cape Verde)</t>
  </si>
  <si>
    <t>Centrafrique Bêafrîka (Central African Republic)</t>
  </si>
  <si>
    <t>Tchad (Chad)</t>
  </si>
  <si>
    <t>Komori
Juzur al-Qumur (Comoros)</t>
  </si>
  <si>
    <t>Republic of the Congo</t>
  </si>
  <si>
    <t>Democratic Republic of the Congo</t>
  </si>
  <si>
    <t>Hrvatska (Croatia)</t>
  </si>
  <si>
    <t>Kypros / Kıbrıs (Cyprus)</t>
  </si>
  <si>
    <t>Danmark (Denmark)</t>
  </si>
  <si>
    <t>Timor-Leste (East Timor)</t>
  </si>
  <si>
    <t>Misr / Masr (Egypt)</t>
  </si>
  <si>
    <t>Iritriya (Eritrea)</t>
  </si>
  <si>
    <t>Eesti (Estonia)</t>
  </si>
  <si>
    <t>Eswatini (Swaziland)</t>
  </si>
  <si>
    <t>Ityop'ia (Ethiopia)</t>
  </si>
  <si>
    <t>Suomi (Finland)</t>
  </si>
  <si>
    <t>Guyane (French Guiana)</t>
  </si>
  <si>
    <t>Sak'art'velo (Georgia)</t>
  </si>
  <si>
    <t>Deutschland (Germany)</t>
  </si>
  <si>
    <t>Guinée (Guinea)</t>
  </si>
  <si>
    <t>Guiné-Bissau (Guinea-Bissau)</t>
  </si>
  <si>
    <t>Haïti</t>
  </si>
  <si>
    <t>Magyarország (Hungary)</t>
  </si>
  <si>
    <t>Ísland (Iceland)</t>
  </si>
  <si>
    <t xml:space="preserve">India / Bhārat </t>
  </si>
  <si>
    <t>Éire (Ireland)</t>
  </si>
  <si>
    <t>Yisra'el (Israel)</t>
  </si>
  <si>
    <t>Italia (Italy)</t>
  </si>
  <si>
    <t>Nippon (Japan)</t>
  </si>
  <si>
    <t>Al-’Urdun (Jordan)</t>
  </si>
  <si>
    <t>Qazaqstan (Kazakhstan)</t>
  </si>
  <si>
    <t>Chosŏn (North Korea)</t>
  </si>
  <si>
    <t>Hanguk (South Korea)</t>
  </si>
  <si>
    <t>Dawlat ul-Kuwayt (Kuwait)</t>
  </si>
  <si>
    <t>Lao (Laos)</t>
  </si>
  <si>
    <t>Latvija (Latvia)</t>
  </si>
  <si>
    <t>Lubnān (Lebanon)</t>
  </si>
  <si>
    <t>Libya</t>
  </si>
  <si>
    <t>Lietuva (Lithuania)</t>
  </si>
  <si>
    <t>Lëtzebuerg (Luxembourg)</t>
  </si>
  <si>
    <t>Dhivehi Raajje (Maldives)</t>
  </si>
  <si>
    <t>Aorōkin Majel (Marshall Islands)</t>
  </si>
  <si>
    <t>Muritan / Agawec (Mauritania)</t>
  </si>
  <si>
    <t>Mongol Uls (Mongolia)</t>
  </si>
  <si>
    <t>Crna Gora (Montenegro)</t>
  </si>
  <si>
    <t>Amerruk / Elmeɣrib (Morocco)</t>
  </si>
  <si>
    <t>Myanma (Myanmar)</t>
  </si>
  <si>
    <t>Nederland (Netherlands)</t>
  </si>
  <si>
    <t>New Zealand / Aotearoa</t>
  </si>
  <si>
    <t>Severna Makedonija (North Macedonia)</t>
  </si>
  <si>
    <t>Norge (Norway)</t>
  </si>
  <si>
    <t>‘Umān (Oman)</t>
  </si>
  <si>
    <t>Palau / Belau</t>
  </si>
  <si>
    <t>Polska (Poland)</t>
  </si>
  <si>
    <t>Rossiya (Russia)</t>
  </si>
  <si>
    <t>Al-‘Arabiyyah as Sa‘ūdiyyah (Saudi Arabia)</t>
  </si>
  <si>
    <t>Srbija (Serbia)</t>
  </si>
  <si>
    <t>Slovensko (Slovakia)</t>
  </si>
  <si>
    <t>Slovenija (Slovenia)</t>
  </si>
  <si>
    <t>España (Spain)</t>
  </si>
  <si>
    <t>Svalbard (Sweden)</t>
  </si>
  <si>
    <t>Suisse / Schweiz (Switzerland)</t>
  </si>
  <si>
    <t>Suriyah (Syria)</t>
  </si>
  <si>
    <t>Tojikistan (Tajikistan)</t>
  </si>
  <si>
    <t>Thai (Thailand)</t>
  </si>
  <si>
    <t>Tūns (Tunisia)</t>
  </si>
  <si>
    <t>Türkiye (Turkey)</t>
  </si>
  <si>
    <t>Al-‘Arabiyyah (United Arab Emirates)</t>
  </si>
  <si>
    <t>O‘zbekiston (Uzbekistan)</t>
  </si>
  <si>
    <t>Việt Nam (Vietnam)</t>
  </si>
  <si>
    <t>Al-Yaman (Yemen)</t>
  </si>
  <si>
    <t>Hellas / Ellada (Greece)</t>
  </si>
  <si>
    <t>OTHER PLACES &amp; TERRITORIES</t>
  </si>
  <si>
    <t>Grønland (Greenland)</t>
  </si>
  <si>
    <t>Heung Gong (Hong Kong)</t>
  </si>
  <si>
    <t>↓</t>
  </si>
  <si>
    <t>Česká Republika (Czechia)</t>
  </si>
  <si>
    <t>↓ USE THE DROPDOWNS ↓</t>
  </si>
  <si>
    <t>Canary Islands</t>
  </si>
  <si>
    <t>Done!  That one's ticked!</t>
  </si>
  <si>
    <t>Galapogus Islands</t>
  </si>
  <si>
    <t>New Caledonia</t>
  </si>
  <si>
    <t>Ukraina (Ukraine)</t>
  </si>
  <si>
    <t>Al-Bahrayn (Bahrain)</t>
  </si>
  <si>
    <t>Soomaaliya aş-Şūmāl (Somalia)</t>
  </si>
  <si>
    <t>VICTORIA</t>
  </si>
  <si>
    <t>QUEENSLAND</t>
  </si>
  <si>
    <t>NEW SOUTH WALES</t>
  </si>
  <si>
    <t>WESTERN AUSTRALIA</t>
  </si>
  <si>
    <t>SOUTH AUSTRALIA</t>
  </si>
  <si>
    <t>TASMANIA</t>
  </si>
  <si>
    <t>NORTHERN TERRITORY</t>
  </si>
  <si>
    <t>A.C.T. &amp; OTHER TERRITORIES</t>
  </si>
  <si>
    <t>Canberra</t>
  </si>
  <si>
    <t>Christmas Island</t>
  </si>
  <si>
    <t>Cocos (Keeling) Islands</t>
  </si>
  <si>
    <t>Macquarie Island</t>
  </si>
  <si>
    <t>Australian Antarctic Territory</t>
  </si>
  <si>
    <t>Norfolk Island</t>
  </si>
  <si>
    <t>Lord Howe Island</t>
  </si>
  <si>
    <t>Jervis Bay Territory</t>
  </si>
  <si>
    <t>Coral Bay Islands</t>
  </si>
  <si>
    <t>Ashmore and Cartier Islands</t>
  </si>
  <si>
    <t>Heard Island and McDonald Islands</t>
  </si>
  <si>
    <t>Darwin</t>
  </si>
  <si>
    <t>Perth</t>
  </si>
  <si>
    <t>Brisbane</t>
  </si>
  <si>
    <t>Sydney</t>
  </si>
  <si>
    <t>Melbourne</t>
  </si>
  <si>
    <t>Hobart</t>
  </si>
  <si>
    <t>Adelaide</t>
  </si>
  <si>
    <t>Lobethal</t>
  </si>
  <si>
    <t>Katherine</t>
  </si>
  <si>
    <t>Alice Springs</t>
  </si>
  <si>
    <t>Tennant Creek</t>
  </si>
  <si>
    <t>Tiwi Islands</t>
  </si>
  <si>
    <t>Arnhem Land</t>
  </si>
  <si>
    <t>Uluru / Yulara</t>
  </si>
  <si>
    <t>Kings Canyon</t>
  </si>
  <si>
    <t>Ranken</t>
  </si>
  <si>
    <t>Ghan</t>
  </si>
  <si>
    <t>Timber Creek</t>
  </si>
  <si>
    <t>Kaltukatjara</t>
  </si>
  <si>
    <t>McArthur</t>
  </si>
  <si>
    <t>Tablelands</t>
  </si>
  <si>
    <t>Mount Gambier</t>
  </si>
  <si>
    <t>Port Pirie</t>
  </si>
  <si>
    <t>Port Augusta</t>
  </si>
  <si>
    <t>Whyalla</t>
  </si>
  <si>
    <t>Ceduna</t>
  </si>
  <si>
    <t>Coober Pedy</t>
  </si>
  <si>
    <t>Kingston (South-East)</t>
  </si>
  <si>
    <t>Kingston (Kangaroo Island)</t>
  </si>
  <si>
    <t>Port Lincoln</t>
  </si>
  <si>
    <t>Quorn</t>
  </si>
  <si>
    <t>Victor Harbor</t>
  </si>
  <si>
    <t>Stokes Bay</t>
  </si>
  <si>
    <t>Corny Point</t>
  </si>
  <si>
    <t>Renmark</t>
  </si>
  <si>
    <t>Naracoorte</t>
  </si>
  <si>
    <t>Pinnaroo</t>
  </si>
  <si>
    <t>Oodnadatta</t>
  </si>
  <si>
    <t>Streaky Bay</t>
  </si>
  <si>
    <t>Arkaroola</t>
  </si>
  <si>
    <t>Marree</t>
  </si>
  <si>
    <t>Jamestown</t>
  </si>
  <si>
    <t>Devonport</t>
  </si>
  <si>
    <t>Launceston</t>
  </si>
  <si>
    <t>Wynward</t>
  </si>
  <si>
    <t>Strahan</t>
  </si>
  <si>
    <t>Port Arthur</t>
  </si>
  <si>
    <t>St. Helena</t>
  </si>
  <si>
    <t>Scottsdale</t>
  </si>
  <si>
    <t>Campbell Town</t>
  </si>
  <si>
    <t>Cygnet</t>
  </si>
  <si>
    <t>Marrawah</t>
  </si>
  <si>
    <t>Lady Barron</t>
  </si>
  <si>
    <t>Currie</t>
  </si>
  <si>
    <t>Belconnen</t>
  </si>
  <si>
    <t>Lower Cotter</t>
  </si>
  <si>
    <t>Booroomba Rocks</t>
  </si>
  <si>
    <t>Namadgi National Park</t>
  </si>
  <si>
    <t>Mount Ainslie</t>
  </si>
  <si>
    <t>Queanbeyan</t>
  </si>
  <si>
    <t>Newcastle</t>
  </si>
  <si>
    <t>Byron Bay</t>
  </si>
  <si>
    <t>Eden</t>
  </si>
  <si>
    <t>Cooma</t>
  </si>
  <si>
    <t>Wagga Wagga</t>
  </si>
  <si>
    <t>Albury</t>
  </si>
  <si>
    <t>Orange</t>
  </si>
  <si>
    <t>Dubbo</t>
  </si>
  <si>
    <t>Broken Hill</t>
  </si>
  <si>
    <t>Bourke</t>
  </si>
  <si>
    <t>Tamworth</t>
  </si>
  <si>
    <t>Coffs Harbour</t>
  </si>
  <si>
    <t>Griffith</t>
  </si>
  <si>
    <t>Walgett</t>
  </si>
  <si>
    <t>Port Macquarie</t>
  </si>
  <si>
    <t>Grafton</t>
  </si>
  <si>
    <t>Yass</t>
  </si>
  <si>
    <t>Bega</t>
  </si>
  <si>
    <t>Jindabyne</t>
  </si>
  <si>
    <t>Jerilderie</t>
  </si>
  <si>
    <t>Balranald</t>
  </si>
  <si>
    <t>Ivanhoe</t>
  </si>
  <si>
    <t>Wilcannia</t>
  </si>
  <si>
    <t>Barringun</t>
  </si>
  <si>
    <t>Gold Coast</t>
  </si>
  <si>
    <t>Sunshine Coast</t>
  </si>
  <si>
    <t>Hervey Bay</t>
  </si>
  <si>
    <t>Rockhampton</t>
  </si>
  <si>
    <t>Charleville</t>
  </si>
  <si>
    <t>Mount Isa</t>
  </si>
  <si>
    <t>Birdsville</t>
  </si>
  <si>
    <t>Normanton</t>
  </si>
  <si>
    <t>Thursday Island</t>
  </si>
  <si>
    <t>Cairns</t>
  </si>
  <si>
    <t>Townsville</t>
  </si>
  <si>
    <t>Port Douglas</t>
  </si>
  <si>
    <t>Mackay</t>
  </si>
  <si>
    <t>Noosa</t>
  </si>
  <si>
    <t>Toowoomba</t>
  </si>
  <si>
    <t>Ipswich</t>
  </si>
  <si>
    <t>Dalby</t>
  </si>
  <si>
    <t>Miles</t>
  </si>
  <si>
    <t>Goondiwindi</t>
  </si>
  <si>
    <t>Longreach</t>
  </si>
  <si>
    <t>Emerald</t>
  </si>
  <si>
    <t>Moreton Island</t>
  </si>
  <si>
    <t>North / South Stradbroke Island</t>
  </si>
  <si>
    <t>K'gari</t>
  </si>
  <si>
    <t>Gladstone</t>
  </si>
  <si>
    <t>MacKenzie River</t>
  </si>
  <si>
    <t>Kununurra</t>
  </si>
  <si>
    <t>Broome</t>
  </si>
  <si>
    <t>Port Hedland</t>
  </si>
  <si>
    <t>Exmouth</t>
  </si>
  <si>
    <t>Carnarvon</t>
  </si>
  <si>
    <t>Geraldton</t>
  </si>
  <si>
    <t>Bunbury</t>
  </si>
  <si>
    <t>Margaret River</t>
  </si>
  <si>
    <t>Albany</t>
  </si>
  <si>
    <t>Esperance</t>
  </si>
  <si>
    <t>Kalgoorlie</t>
  </si>
  <si>
    <t>Eucla</t>
  </si>
  <si>
    <t>Fitzroy Crossing</t>
  </si>
  <si>
    <t>Warburton</t>
  </si>
  <si>
    <t>Sir Samuel</t>
  </si>
  <si>
    <t>Paynes Find</t>
  </si>
  <si>
    <t>Karratha</t>
  </si>
  <si>
    <t>Derby</t>
  </si>
  <si>
    <t>Bremer Bay</t>
  </si>
  <si>
    <t>Southern Cross</t>
  </si>
  <si>
    <t>Pemberton</t>
  </si>
  <si>
    <t>Lake Grace</t>
  </si>
  <si>
    <t>Hyden</t>
  </si>
  <si>
    <t>Mukinbudin</t>
  </si>
  <si>
    <t>Dalwallinu</t>
  </si>
  <si>
    <t>Green Head</t>
  </si>
  <si>
    <t>Nerren Nerren</t>
  </si>
  <si>
    <t>Coral Bay</t>
  </si>
  <si>
    <t>Shark Bay</t>
  </si>
  <si>
    <t>Murchison</t>
  </si>
  <si>
    <t>Batemans Bay</t>
  </si>
  <si>
    <t>Rottnest Island</t>
  </si>
  <si>
    <t>Ravensthorpe</t>
  </si>
  <si>
    <t>North Cascade</t>
  </si>
  <si>
    <t>Norseman</t>
  </si>
  <si>
    <t>Little Sandy Desert</t>
  </si>
  <si>
    <t>Halls Creek</t>
  </si>
  <si>
    <t>Newman</t>
  </si>
  <si>
    <t>Meekatharra</t>
  </si>
  <si>
    <t>Laverton</t>
  </si>
  <si>
    <t>Lancelin</t>
  </si>
  <si>
    <t>Gascoyne Junction</t>
  </si>
  <si>
    <t>Onslow</t>
  </si>
  <si>
    <t>Geelong</t>
  </si>
  <si>
    <t>Bendigo</t>
  </si>
  <si>
    <t>Ararat</t>
  </si>
  <si>
    <t>Ballarat</t>
  </si>
  <si>
    <t>Shepparton</t>
  </si>
  <si>
    <t>Mildura</t>
  </si>
  <si>
    <t>Portland</t>
  </si>
  <si>
    <t>Warrnambool</t>
  </si>
  <si>
    <t>Lorne</t>
  </si>
  <si>
    <t>Phillip Island</t>
  </si>
  <si>
    <t>Mornington</t>
  </si>
  <si>
    <t>Traralgon</t>
  </si>
  <si>
    <t>Sale</t>
  </si>
  <si>
    <t>Lakes Entrance</t>
  </si>
  <si>
    <t>Mallacoota</t>
  </si>
  <si>
    <t>Omeo</t>
  </si>
  <si>
    <t>Wangaratta</t>
  </si>
  <si>
    <t>Wodonga</t>
  </si>
  <si>
    <t>Cobram</t>
  </si>
  <si>
    <t>Echuca</t>
  </si>
  <si>
    <t>Swan Hill</t>
  </si>
  <si>
    <t>Robinvale</t>
  </si>
  <si>
    <t>Manangatang</t>
  </si>
  <si>
    <t>Charlton</t>
  </si>
  <si>
    <t>Horsham</t>
  </si>
  <si>
    <t>Dartmoor</t>
  </si>
  <si>
    <t>Dunkeld</t>
  </si>
  <si>
    <t>Stawell</t>
  </si>
  <si>
    <t>Torquay</t>
  </si>
  <si>
    <t>Seymour</t>
  </si>
  <si>
    <t>Eildon</t>
  </si>
  <si>
    <t>Mansfield</t>
  </si>
  <si>
    <t>Mount Buller</t>
  </si>
  <si>
    <t>Glenfalloch</t>
  </si>
  <si>
    <t>Glenmaggie</t>
  </si>
  <si>
    <t>Kyabram</t>
  </si>
  <si>
    <t>Castlemaine</t>
  </si>
  <si>
    <t>Maryborough</t>
  </si>
  <si>
    <t>Melton</t>
  </si>
  <si>
    <t>Queenscliff</t>
  </si>
  <si>
    <t>Rye</t>
  </si>
  <si>
    <t>Hastings</t>
  </si>
  <si>
    <t>Inverloch</t>
  </si>
  <si>
    <t>Sandy Point</t>
  </si>
  <si>
    <t>Port Albert</t>
  </si>
  <si>
    <t>Woodside Beach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</si>
</sst>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i/>
      <sz val="11"/>
      <color theme="1"/>
      <name val="Calibri"/>
      <family val="2"/>
      <scheme val="minor"/>
    </font>
    <font>
      <b/>
      <sz val="9"/>
      <color theme="1"/>
      <name val="Calibri"/>
      <family val="2"/>
      <scheme val="minor"/>
    </font>
    <font>
      <sz val="8"/>
      <color theme="1"/>
      <name val="Calibri"/>
      <family val="2"/>
      <scheme val="minor"/>
    </font>
    <font>
      <b/>
      <sz val="8"/>
      <color theme="1"/>
      <name val="Calibri"/>
      <family val="2"/>
      <scheme val="minor"/>
    </font>
    <font>
      <b/>
      <sz val="11"/>
      <color theme="0"/>
      <name val="Calibri"/>
      <family val="2"/>
      <scheme val="minor"/>
    </font>
    <font>
      <sz val="11"/>
      <color theme="1"/>
      <name val="Calibri"/>
      <family val="2"/>
    </font>
    <font>
      <b/>
      <sz val="10"/>
      <color theme="1"/>
      <name val="Calibri"/>
      <family val="2"/>
      <scheme val="minor"/>
    </font>
    <font>
      <b/>
      <sz val="8"/>
      <color theme="0"/>
      <name val="Calibri"/>
      <family val="2"/>
      <scheme val="minor"/>
    </font>
    <font>
      <b/>
      <sz val="11"/>
      <color theme="0"/>
      <name val="Aptos Narrow"/>
      <family val="2"/>
    </font>
    <font>
      <sz val="10"/>
      <color theme="1"/>
      <name val="Calibri"/>
      <family val="2"/>
      <scheme val="minor"/>
    </font>
    <font>
      <sz val="14"/>
      <color theme="1"/>
      <name val="Calibri"/>
      <family val="2"/>
      <scheme val="minor"/>
    </font>
  </fonts>
  <fills count="10">
    <fill>
      <patternFill patternType="none"/>
    </fill>
    <fill>
      <patternFill patternType="gray125"/>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
      <patternFill patternType="solid">
        <fgColor rgb="FF002060"/>
        <bgColor indexed="64"/>
      </patternFill>
    </fill>
    <fill>
      <patternFill patternType="solid">
        <fgColor rgb="FF00B0F0"/>
        <bgColor indexed="64"/>
      </patternFill>
    </fill>
    <fill>
      <patternFill patternType="solid">
        <fgColor rgb="FF7030A0"/>
        <bgColor indexed="64"/>
      </patternFill>
    </fill>
    <fill>
      <patternFill patternType="solid">
        <fgColor rgb="FF00B050"/>
        <bgColor indexed="64"/>
      </patternFill>
    </fill>
  </fills>
  <borders count="5">
    <border>
      <left/>
      <right/>
      <top/>
      <bottom/>
      <diagonal/>
    </border>
    <border>
      <left/>
      <right/>
      <top/>
      <bottom style="slantDashDot">
        <color theme="0"/>
      </bottom>
      <diagonal/>
    </border>
    <border>
      <left/>
      <right style="slantDashDot">
        <color theme="0"/>
      </right>
      <top/>
      <bottom/>
      <diagonal/>
    </border>
    <border>
      <left style="slantDashDot">
        <color theme="0"/>
      </left>
      <right/>
      <top/>
      <bottom style="slantDashDot">
        <color theme="0"/>
      </bottom>
      <diagonal/>
    </border>
    <border>
      <left/>
      <right style="slantDashDot">
        <color theme="0"/>
      </right>
      <top/>
      <bottom style="slantDashDot">
        <color theme="0"/>
      </bottom>
      <diagonal/>
    </border>
  </borders>
  <cellStyleXfs count="1">
    <xf numFmtId="0" fontId="0" fillId="0" borderId="0"/>
  </cellStyleXfs>
  <cellXfs count="45">
    <xf numFmtId="0" fontId="0" fillId="0" borderId="0" xfId="0"/>
    <xf numFmtId="0" fontId="0" fillId="0" borderId="0" xfId="0" applyAlignment="1">
      <alignment horizontal="center" vertical="center"/>
    </xf>
    <xf numFmtId="0" fontId="0" fillId="6" borderId="0" xfId="0" applyFill="1"/>
    <xf numFmtId="0" fontId="2" fillId="6" borderId="0" xfId="0" applyFont="1" applyFill="1"/>
    <xf numFmtId="0" fontId="0" fillId="6" borderId="1" xfId="0" applyFill="1" applyBorder="1"/>
    <xf numFmtId="0" fontId="2" fillId="6" borderId="2" xfId="0" applyFont="1" applyFill="1" applyBorder="1"/>
    <xf numFmtId="0" fontId="0" fillId="6" borderId="3" xfId="0" applyFill="1" applyBorder="1"/>
    <xf numFmtId="0" fontId="2" fillId="6" borderId="4" xfId="0" applyFont="1" applyFill="1" applyBorder="1"/>
    <xf numFmtId="0" fontId="5" fillId="5" borderId="0" xfId="0" applyFont="1" applyFill="1" applyAlignment="1" applyProtection="1">
      <alignment horizontal="center" vertical="center" wrapText="1"/>
      <protection locked="0"/>
    </xf>
    <xf numFmtId="0" fontId="5" fillId="3" borderId="0" xfId="0" applyFont="1" applyFill="1" applyAlignment="1" applyProtection="1">
      <alignment horizontal="center" vertical="center" wrapText="1"/>
      <protection locked="0"/>
    </xf>
    <xf numFmtId="0" fontId="5" fillId="4" borderId="0" xfId="0" applyFont="1" applyFill="1" applyAlignment="1" applyProtection="1">
      <alignment horizontal="center" vertical="center" wrapText="1"/>
      <protection locked="0"/>
    </xf>
    <xf numFmtId="0" fontId="9" fillId="2" borderId="0" xfId="0" applyFont="1" applyFill="1" applyAlignment="1" applyProtection="1">
      <alignment horizontal="center" vertical="center" wrapText="1"/>
      <protection locked="0"/>
    </xf>
    <xf numFmtId="0" fontId="5" fillId="7" borderId="0" xfId="0" applyFont="1" applyFill="1" applyAlignment="1" applyProtection="1">
      <alignment horizontal="center" vertical="center" wrapText="1"/>
      <protection locked="0"/>
    </xf>
    <xf numFmtId="0" fontId="0" fillId="6" borderId="0" xfId="0" applyFill="1" applyProtection="1">
      <protection locked="0"/>
    </xf>
    <xf numFmtId="0" fontId="0" fillId="6" borderId="1" xfId="0" applyFill="1" applyBorder="1" applyAlignment="1">
      <alignment wrapText="1"/>
    </xf>
    <xf numFmtId="0" fontId="0" fillId="6" borderId="0" xfId="0" applyFill="1" applyAlignment="1">
      <alignment wrapText="1"/>
    </xf>
    <xf numFmtId="0" fontId="6" fillId="6" borderId="0" xfId="0" applyFont="1" applyFill="1" applyAlignment="1">
      <alignment horizontal="center" vertical="center"/>
    </xf>
    <xf numFmtId="0" fontId="10" fillId="6" borderId="0" xfId="0" applyFont="1" applyFill="1" applyAlignment="1">
      <alignment horizontal="center" vertical="center"/>
    </xf>
    <xf numFmtId="0" fontId="6" fillId="6" borderId="0" xfId="0" applyFont="1" applyFill="1" applyAlignment="1">
      <alignment vertical="center"/>
    </xf>
    <xf numFmtId="0" fontId="12" fillId="6" borderId="0" xfId="0" applyFont="1" applyFill="1" applyAlignment="1">
      <alignment horizontal="center" vertical="center"/>
    </xf>
    <xf numFmtId="0" fontId="1" fillId="0" borderId="0" xfId="0" applyFont="1" applyAlignment="1">
      <alignment horizontal="center" vertical="center" wrapText="1"/>
    </xf>
    <xf numFmtId="0" fontId="0" fillId="5" borderId="0" xfId="0" applyFill="1" applyAlignment="1" applyProtection="1">
      <alignment horizontal="center" vertical="center" wrapText="1"/>
      <protection locked="0"/>
    </xf>
    <xf numFmtId="0" fontId="0" fillId="0" borderId="0" xfId="0"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xf>
    <xf numFmtId="0" fontId="11" fillId="0" borderId="0" xfId="0" applyFont="1" applyAlignment="1">
      <alignment horizontal="center" vertical="center" wrapText="1"/>
    </xf>
    <xf numFmtId="0" fontId="7" fillId="5" borderId="0" xfId="0" applyFont="1" applyFill="1" applyAlignment="1">
      <alignment horizontal="center" vertical="center" wrapText="1"/>
    </xf>
    <xf numFmtId="0" fontId="3" fillId="9" borderId="0" xfId="0" applyFont="1" applyFill="1" applyAlignment="1">
      <alignment horizontal="center" vertical="center" wrapText="1"/>
    </xf>
    <xf numFmtId="0" fontId="1" fillId="2" borderId="0" xfId="0" applyFont="1" applyFill="1" applyAlignment="1">
      <alignment horizontal="center" vertical="center" wrapText="1"/>
    </xf>
    <xf numFmtId="0" fontId="1" fillId="7" borderId="0" xfId="0" applyFont="1" applyFill="1" applyAlignment="1">
      <alignment horizontal="center" vertical="center" wrapText="1"/>
    </xf>
    <xf numFmtId="0" fontId="1" fillId="5" borderId="0" xfId="0" applyFont="1" applyFill="1" applyAlignment="1">
      <alignment horizontal="center" vertical="center" wrapText="1"/>
    </xf>
    <xf numFmtId="0" fontId="1" fillId="9" borderId="0" xfId="0" applyFont="1" applyFill="1" applyAlignment="1">
      <alignment horizontal="center" vertical="center" wrapText="1"/>
    </xf>
    <xf numFmtId="0" fontId="1" fillId="4" borderId="0" xfId="0" applyFont="1" applyFill="1" applyAlignment="1">
      <alignment horizontal="center" vertical="center" wrapText="1"/>
    </xf>
    <xf numFmtId="0" fontId="1" fillId="3" borderId="0" xfId="0" applyFont="1" applyFill="1" applyAlignment="1">
      <alignment horizontal="center" vertical="center" wrapText="1"/>
    </xf>
    <xf numFmtId="0" fontId="8" fillId="7" borderId="0" xfId="0" applyFont="1" applyFill="1" applyAlignment="1">
      <alignment horizontal="center" vertical="center" wrapText="1"/>
    </xf>
    <xf numFmtId="0" fontId="5" fillId="5" borderId="0" xfId="0" applyFont="1" applyFill="1" applyAlignment="1">
      <alignment horizontal="center" vertical="center" wrapText="1"/>
    </xf>
    <xf numFmtId="0" fontId="5" fillId="4" borderId="0" xfId="0" applyFont="1" applyFill="1" applyAlignment="1">
      <alignment horizontal="center" vertical="center" wrapText="1"/>
    </xf>
    <xf numFmtId="0" fontId="6" fillId="8" borderId="0" xfId="0" applyFont="1" applyFill="1" applyAlignment="1">
      <alignment horizontal="center" vertical="center" wrapText="1"/>
    </xf>
    <xf numFmtId="0" fontId="3" fillId="5" borderId="0" xfId="0" applyFont="1" applyFill="1" applyAlignment="1">
      <alignment horizontal="center" vertical="center" wrapText="1"/>
    </xf>
    <xf numFmtId="0" fontId="3" fillId="4" borderId="0" xfId="0" applyFont="1" applyFill="1" applyAlignment="1">
      <alignment horizontal="center" vertical="center" wrapText="1"/>
    </xf>
    <xf numFmtId="0" fontId="5" fillId="9" borderId="0" xfId="0" applyFont="1" applyFill="1" applyAlignment="1">
      <alignment horizontal="center" vertical="center" wrapText="1"/>
    </xf>
    <xf numFmtId="0" fontId="8" fillId="4" borderId="0" xfId="0" applyFont="1" applyFill="1" applyAlignment="1">
      <alignment horizontal="center" vertical="center" wrapText="1"/>
    </xf>
    <xf numFmtId="0" fontId="10" fillId="6" borderId="0" xfId="0" applyFont="1" applyFill="1" applyAlignment="1">
      <alignment horizontal="center" vertical="center"/>
    </xf>
    <xf numFmtId="0" fontId="6" fillId="6" borderId="0" xfId="0" applyFont="1" applyFill="1" applyAlignment="1">
      <alignment horizontal="center" vertical="center"/>
    </xf>
    <xf numFmtId="0" fontId="12" fillId="6" borderId="0" xfId="0" applyFont="1" applyFill="1" applyAlignment="1">
      <alignment horizontal="center"/>
    </xf>
  </cellXfs>
  <cellStyles count="1">
    <cellStyle name="Normal" xfId="0" builtinId="0"/>
  </cellStyles>
  <dxfs count="492">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strike val="0"/>
        <color theme="0"/>
      </font>
      <fill>
        <patternFill>
          <bgColor rgb="FF002060"/>
        </patternFill>
      </fill>
    </dxf>
    <dxf>
      <font>
        <b/>
        <i val="0"/>
        <color theme="0"/>
      </font>
      <fill>
        <patternFill>
          <bgColor rgb="FF002060"/>
        </patternFill>
      </fill>
    </dxf>
    <dxf>
      <font>
        <b/>
        <i val="0"/>
        <color theme="0"/>
      </font>
      <fill>
        <patternFill>
          <bgColor rgb="FF002060"/>
        </patternFill>
      </fill>
    </dxf>
    <dxf>
      <font>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1"/>
      </font>
      <fill>
        <patternFill>
          <bgColor rgb="FF92D050"/>
        </patternFill>
      </fill>
    </dxf>
    <dxf>
      <font>
        <b/>
        <i val="0"/>
        <color theme="1"/>
      </font>
      <fill>
        <patternFill>
          <bgColor rgb="FF92D050"/>
        </patternFill>
      </fill>
    </dxf>
    <dxf>
      <font>
        <b/>
        <i val="0"/>
        <strike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strike val="0"/>
        <color theme="0"/>
      </font>
      <fill>
        <patternFill>
          <bgColor rgb="FF002060"/>
        </patternFill>
      </fill>
    </dxf>
    <dxf>
      <font>
        <b/>
        <i val="0"/>
        <strike val="0"/>
        <color theme="0"/>
      </font>
      <fill>
        <patternFill>
          <bgColor rgb="FF002060"/>
        </patternFill>
      </fill>
    </dxf>
    <dxf>
      <font>
        <b/>
        <i val="0"/>
        <strike val="0"/>
        <color theme="0"/>
      </font>
      <fill>
        <patternFill>
          <bgColor rgb="FF002060"/>
        </patternFill>
      </fill>
    </dxf>
    <dxf>
      <font>
        <b/>
        <i val="0"/>
        <strike val="0"/>
        <color theme="0"/>
      </font>
      <fill>
        <patternFill>
          <bgColor rgb="FF002060"/>
        </patternFill>
      </fill>
    </dxf>
    <dxf>
      <font>
        <b/>
        <i val="0"/>
        <strike val="0"/>
        <color theme="0"/>
      </font>
      <fill>
        <patternFill>
          <bgColor rgb="FF002060"/>
        </patternFill>
      </fill>
    </dxf>
    <dxf>
      <font>
        <b/>
        <i val="0"/>
        <strike val="0"/>
        <color theme="0"/>
      </font>
      <fill>
        <patternFill>
          <bgColor rgb="FF002060"/>
        </patternFill>
      </fill>
    </dxf>
    <dxf>
      <font>
        <b/>
        <i val="0"/>
        <strike val="0"/>
        <color theme="0"/>
      </font>
      <fill>
        <patternFill>
          <bgColor rgb="FF002060"/>
        </patternFill>
      </fill>
    </dxf>
    <dxf>
      <font>
        <b/>
        <i val="0"/>
        <strike val="0"/>
        <color theme="0"/>
      </font>
      <fill>
        <patternFill>
          <bgColor rgb="FF002060"/>
        </patternFill>
      </fill>
    </dxf>
    <dxf>
      <font>
        <b/>
        <i val="0"/>
        <strike val="0"/>
        <color theme="0"/>
      </font>
      <fill>
        <patternFill>
          <bgColor rgb="FF002060"/>
        </patternFill>
      </fill>
    </dxf>
    <dxf>
      <font>
        <b/>
        <i val="0"/>
        <color theme="1"/>
      </font>
      <fill>
        <patternFill>
          <bgColor rgb="FF92D050"/>
        </patternFill>
      </fill>
    </dxf>
    <dxf>
      <font>
        <b/>
        <i val="0"/>
        <color theme="1"/>
      </font>
      <fill>
        <patternFill>
          <bgColor rgb="FF92D05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92D050"/>
        </patternFill>
      </fill>
    </dxf>
    <dxf>
      <font>
        <b/>
        <i val="0"/>
      </font>
      <fill>
        <patternFill>
          <bgColor rgb="FF92D050"/>
        </patternFill>
      </fill>
    </dxf>
    <dxf>
      <font>
        <b/>
        <i val="0"/>
        <color auto="1"/>
      </font>
      <fill>
        <patternFill>
          <bgColor rgb="FFFFFF00"/>
        </patternFill>
      </fill>
    </dxf>
    <dxf>
      <font>
        <b/>
        <i val="0"/>
        <color auto="1"/>
      </font>
      <fill>
        <patternFill>
          <bgColor rgb="FFFFFF00"/>
        </patternFill>
      </fill>
    </dxf>
    <dxf>
      <font>
        <b/>
        <i val="0"/>
        <color auto="1"/>
      </font>
      <fill>
        <patternFill>
          <bgColor rgb="FFFFFF00"/>
        </patternFill>
      </fill>
    </dxf>
    <dxf>
      <font>
        <b/>
        <i val="0"/>
      </font>
      <fill>
        <patternFill>
          <bgColor rgb="FFFFC000"/>
        </patternFill>
      </fill>
    </dxf>
    <dxf>
      <font>
        <b/>
        <i val="0"/>
      </font>
      <fill>
        <patternFill>
          <bgColor rgb="FFFFC000"/>
        </patternFill>
      </fill>
    </dxf>
    <dxf>
      <font>
        <b/>
        <i val="0"/>
      </font>
      <fill>
        <patternFill>
          <bgColor rgb="FFFFC000"/>
        </patternFill>
      </fill>
    </dxf>
    <dxf>
      <fill>
        <patternFill>
          <bgColor rgb="FF002060"/>
        </patternFill>
      </fill>
    </dxf>
    <dxf>
      <fill>
        <patternFill>
          <bgColor rgb="FF00206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color theme="1"/>
      </font>
      <fill>
        <patternFill>
          <bgColor rgb="FF92D05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1"/>
      </font>
      <fill>
        <patternFill>
          <bgColor rgb="FF00B0F0"/>
        </patternFill>
      </fill>
    </dxf>
    <dxf>
      <font>
        <b/>
        <i val="0"/>
        <color theme="1"/>
      </font>
      <fill>
        <patternFill>
          <bgColor rgb="FF92D050"/>
        </patternFill>
      </fill>
    </dxf>
    <dxf>
      <font>
        <b/>
        <i val="0"/>
        <color theme="1"/>
      </font>
      <fill>
        <patternFill>
          <bgColor rgb="FF00B0F0"/>
        </patternFill>
      </fill>
    </dxf>
    <dxf>
      <font>
        <b/>
        <i val="0"/>
        <color theme="0"/>
      </font>
      <fill>
        <patternFill>
          <bgColor rgb="FFFF0000"/>
        </patternFill>
      </fill>
    </dxf>
    <dxf>
      <font>
        <b/>
        <i val="0"/>
        <color theme="1"/>
      </font>
      <fill>
        <patternFill>
          <bgColor rgb="FFFFC00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strike val="0"/>
        <color theme="0"/>
      </font>
      <fill>
        <patternFill>
          <bgColor rgb="FF002060"/>
        </patternFill>
      </fill>
    </dxf>
    <dxf>
      <font>
        <b/>
        <i val="0"/>
        <color theme="0"/>
      </font>
      <fill>
        <patternFill>
          <bgColor rgb="FF002060"/>
        </patternFill>
      </fill>
    </dxf>
    <dxf>
      <font>
        <b/>
        <i val="0"/>
        <color theme="0"/>
      </font>
      <fill>
        <patternFill>
          <bgColor rgb="FF002060"/>
        </patternFill>
      </fill>
    </dxf>
    <dxf>
      <font>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1"/>
      </font>
      <fill>
        <patternFill>
          <bgColor rgb="FF92D050"/>
        </patternFill>
      </fill>
    </dxf>
    <dxf>
      <font>
        <b/>
        <i val="0"/>
        <color theme="1"/>
      </font>
      <fill>
        <patternFill>
          <bgColor rgb="FF92D050"/>
        </patternFill>
      </fill>
    </dxf>
    <dxf>
      <font>
        <b/>
        <i val="0"/>
        <strike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color theme="0"/>
      </font>
      <fill>
        <patternFill>
          <bgColor rgb="FF002060"/>
        </patternFill>
      </fill>
    </dxf>
    <dxf>
      <font>
        <b/>
        <i val="0"/>
        <strike val="0"/>
        <color theme="0"/>
      </font>
      <fill>
        <patternFill>
          <bgColor rgb="FF002060"/>
        </patternFill>
      </fill>
    </dxf>
    <dxf>
      <font>
        <b/>
        <i val="0"/>
        <strike val="0"/>
        <color theme="0"/>
      </font>
      <fill>
        <patternFill>
          <bgColor rgb="FF002060"/>
        </patternFill>
      </fill>
    </dxf>
    <dxf>
      <font>
        <b/>
        <i val="0"/>
        <strike val="0"/>
        <color theme="0"/>
      </font>
      <fill>
        <patternFill>
          <bgColor rgb="FF002060"/>
        </patternFill>
      </fill>
    </dxf>
    <dxf>
      <font>
        <b/>
        <i val="0"/>
        <strike val="0"/>
        <color theme="0"/>
      </font>
      <fill>
        <patternFill>
          <bgColor rgb="FF002060"/>
        </patternFill>
      </fill>
    </dxf>
    <dxf>
      <font>
        <b/>
        <i val="0"/>
        <strike val="0"/>
        <color theme="0"/>
      </font>
      <fill>
        <patternFill>
          <bgColor rgb="FF002060"/>
        </patternFill>
      </fill>
    </dxf>
    <dxf>
      <font>
        <b/>
        <i val="0"/>
        <strike val="0"/>
        <color theme="0"/>
      </font>
      <fill>
        <patternFill>
          <bgColor rgb="FF002060"/>
        </patternFill>
      </fill>
    </dxf>
    <dxf>
      <font>
        <b/>
        <i val="0"/>
        <strike val="0"/>
        <color theme="0"/>
      </font>
      <fill>
        <patternFill>
          <bgColor rgb="FF002060"/>
        </patternFill>
      </fill>
    </dxf>
    <dxf>
      <font>
        <b/>
        <i val="0"/>
        <strike val="0"/>
        <color theme="0"/>
      </font>
      <fill>
        <patternFill>
          <bgColor rgb="FF002060"/>
        </patternFill>
      </fill>
    </dxf>
    <dxf>
      <font>
        <b/>
        <i val="0"/>
        <strike val="0"/>
        <color theme="0"/>
      </font>
      <fill>
        <patternFill>
          <bgColor rgb="FF002060"/>
        </patternFill>
      </fill>
    </dxf>
    <dxf>
      <font>
        <b/>
        <i val="0"/>
        <color theme="1"/>
      </font>
      <fill>
        <patternFill>
          <bgColor rgb="FF92D050"/>
        </patternFill>
      </fill>
    </dxf>
    <dxf>
      <font>
        <b/>
        <i val="0"/>
        <color theme="1"/>
      </font>
      <fill>
        <patternFill>
          <bgColor rgb="FF92D050"/>
        </patternFill>
      </fill>
    </dxf>
    <dxf>
      <font>
        <b/>
        <i val="0"/>
      </font>
      <fill>
        <patternFill>
          <bgColor rgb="FF00B0F0"/>
        </patternFill>
      </fill>
    </dxf>
    <dxf>
      <font>
        <b/>
        <i val="0"/>
      </font>
      <fill>
        <patternFill>
          <bgColor rgb="FF00B0F0"/>
        </patternFill>
      </fill>
    </dxf>
    <dxf>
      <font>
        <b/>
        <i val="0"/>
      </font>
      <fill>
        <patternFill>
          <bgColor rgb="FF00B0F0"/>
        </patternFill>
      </fill>
    </dxf>
    <dxf>
      <font>
        <b/>
        <i val="0"/>
      </font>
      <fill>
        <patternFill>
          <bgColor rgb="FF92D050"/>
        </patternFill>
      </fill>
    </dxf>
    <dxf>
      <font>
        <b/>
        <i val="0"/>
      </font>
      <fill>
        <patternFill>
          <bgColor rgb="FF92D050"/>
        </patternFill>
      </fill>
    </dxf>
    <dxf>
      <font>
        <b/>
        <i val="0"/>
        <color auto="1"/>
      </font>
      <fill>
        <patternFill>
          <bgColor rgb="FFFFFF00"/>
        </patternFill>
      </fill>
    </dxf>
    <dxf>
      <font>
        <b/>
        <i val="0"/>
        <color auto="1"/>
      </font>
      <fill>
        <patternFill>
          <bgColor rgb="FFFFFF00"/>
        </patternFill>
      </fill>
    </dxf>
    <dxf>
      <font>
        <b/>
        <i val="0"/>
        <color auto="1"/>
      </font>
      <fill>
        <patternFill>
          <bgColor rgb="FFFFFF00"/>
        </patternFill>
      </fill>
    </dxf>
    <dxf>
      <font>
        <b/>
        <i val="0"/>
      </font>
      <fill>
        <patternFill>
          <bgColor rgb="FFFFC000"/>
        </patternFill>
      </fill>
    </dxf>
    <dxf>
      <font>
        <b/>
        <i val="0"/>
      </font>
      <fill>
        <patternFill>
          <bgColor rgb="FFFFC000"/>
        </patternFill>
      </fill>
    </dxf>
    <dxf>
      <font>
        <b/>
        <i val="0"/>
      </font>
      <fill>
        <patternFill>
          <bgColor rgb="FFFFC000"/>
        </patternFill>
      </fill>
    </dxf>
    <dxf>
      <fill>
        <patternFill>
          <bgColor rgb="FF002060"/>
        </patternFill>
      </fill>
    </dxf>
    <dxf>
      <fill>
        <patternFill>
          <bgColor rgb="FF00206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color theme="1"/>
      </font>
      <fill>
        <patternFill>
          <bgColor rgb="FF92D05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color theme="1"/>
      </font>
      <fill>
        <patternFill>
          <bgColor rgb="FFFFC000"/>
        </patternFill>
      </fill>
    </dxf>
    <dxf>
      <font>
        <b/>
        <i val="0"/>
        <color theme="1"/>
      </font>
      <fill>
        <patternFill>
          <bgColor rgb="FF92D050"/>
        </patternFill>
      </fill>
    </dxf>
    <dxf>
      <font>
        <b/>
        <i val="0"/>
        <color theme="1"/>
      </font>
      <fill>
        <patternFill>
          <bgColor rgb="FF00B0F0"/>
        </patternFill>
      </fill>
    </dxf>
    <dxf>
      <font>
        <b/>
        <i val="0"/>
        <color theme="1"/>
      </font>
      <fill>
        <patternFill>
          <bgColor rgb="FF92D050"/>
        </patternFill>
      </fill>
    </dxf>
    <dxf>
      <font>
        <b/>
        <i val="0"/>
        <color theme="1"/>
      </font>
      <fill>
        <patternFill>
          <bgColor rgb="FF00B0F0"/>
        </patternFill>
      </fill>
    </dxf>
    <dxf>
      <font>
        <b/>
        <i val="0"/>
        <color theme="0"/>
      </font>
      <fill>
        <patternFill>
          <bgColor rgb="FFFF0000"/>
        </patternFill>
      </fill>
    </dxf>
    <dxf>
      <font>
        <b/>
        <i val="0"/>
        <color theme="1"/>
      </font>
      <fill>
        <patternFill>
          <bgColor rgb="FFFFC000"/>
        </patternFill>
      </fill>
    </dxf>
  </dxfs>
  <tableStyles count="0" defaultTableStyle="TableStyleMedium2" defaultPivotStyle="PivotStyleLight16"/>
  <colors>
    <mruColors>
      <color rgb="FFCC00CC"/>
      <color rgb="FF1F497D"/>
      <color rgb="FFFD6FDB"/>
      <color rgb="FFFF66FF"/>
      <color rgb="FFFFFF99"/>
      <color rgb="FFF9FE9E"/>
      <color rgb="FFFF0066"/>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http://www.southaustralia.com" TargetMode="External"/><Relationship Id="rId7" Type="http://schemas.openxmlformats.org/officeDocument/2006/relationships/image" Target="../media/image4.png"/><Relationship Id="rId2" Type="http://schemas.openxmlformats.org/officeDocument/2006/relationships/image" Target="../media/image1.jpeg"/><Relationship Id="rId1" Type="http://schemas.openxmlformats.org/officeDocument/2006/relationships/hyperlink" Target="http://www.dmwproductionsaus.com" TargetMode="External"/><Relationship Id="rId6" Type="http://schemas.openxmlformats.org/officeDocument/2006/relationships/hyperlink" Target="https://www.rednoseday.org.au/donate" TargetMode="External"/><Relationship Id="rId5" Type="http://schemas.openxmlformats.org/officeDocument/2006/relationships/image" Target="../media/image3.png"/><Relationship Id="rId10" Type="http://schemas.openxmlformats.org/officeDocument/2006/relationships/image" Target="../media/image6.png"/><Relationship Id="rId4" Type="http://schemas.openxmlformats.org/officeDocument/2006/relationships/image" Target="../media/image2.png"/><Relationship Id="rId9" Type="http://schemas.openxmlformats.org/officeDocument/2006/relationships/hyperlink" Target="https://www.dmwproductionsaus.com/socialtransitionpassport" TargetMode="External"/></Relationships>
</file>

<file path=xl/drawings/_rels/drawing2.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http://www.southaustralia.com" TargetMode="External"/><Relationship Id="rId7" Type="http://schemas.openxmlformats.org/officeDocument/2006/relationships/image" Target="../media/image4.png"/><Relationship Id="rId2" Type="http://schemas.openxmlformats.org/officeDocument/2006/relationships/image" Target="../media/image1.jpeg"/><Relationship Id="rId1" Type="http://schemas.openxmlformats.org/officeDocument/2006/relationships/hyperlink" Target="http://www.dmwproductionsaus.com" TargetMode="External"/><Relationship Id="rId6" Type="http://schemas.openxmlformats.org/officeDocument/2006/relationships/hyperlink" Target="https://www.rednoseday.org.au/donate" TargetMode="External"/><Relationship Id="rId5" Type="http://schemas.openxmlformats.org/officeDocument/2006/relationships/image" Target="../media/image3.png"/><Relationship Id="rId10" Type="http://schemas.openxmlformats.org/officeDocument/2006/relationships/image" Target="../media/image6.png"/><Relationship Id="rId4" Type="http://schemas.openxmlformats.org/officeDocument/2006/relationships/image" Target="../media/image2.png"/><Relationship Id="rId9" Type="http://schemas.openxmlformats.org/officeDocument/2006/relationships/hyperlink" Target="https://www.dmwproductionsaus.com/socialtransitionpassport" TargetMode="External"/></Relationships>
</file>

<file path=xl/drawings/drawing1.xml><?xml version="1.0" encoding="utf-8"?>
<xdr:wsDr xmlns:xdr="http://schemas.openxmlformats.org/drawingml/2006/spreadsheetDrawing" xmlns:a="http://schemas.openxmlformats.org/drawingml/2006/main">
  <xdr:twoCellAnchor editAs="oneCell">
    <xdr:from>
      <xdr:col>16</xdr:col>
      <xdr:colOff>289560</xdr:colOff>
      <xdr:row>1</xdr:row>
      <xdr:rowOff>114300</xdr:rowOff>
    </xdr:from>
    <xdr:to>
      <xdr:col>17</xdr:col>
      <xdr:colOff>399960</xdr:colOff>
      <xdr:row>5</xdr:row>
      <xdr:rowOff>102780</xdr:rowOff>
    </xdr:to>
    <xdr:pic>
      <xdr:nvPicPr>
        <xdr:cNvPr id="2" name="Picture 1">
          <a:hlinkClick xmlns:r="http://schemas.openxmlformats.org/officeDocument/2006/relationships" r:id="rId1"/>
          <a:extLst>
            <a:ext uri="{FF2B5EF4-FFF2-40B4-BE49-F238E27FC236}">
              <a16:creationId xmlns:a16="http://schemas.microsoft.com/office/drawing/2014/main" id="{09E9B27D-8F35-40D6-B670-90CE8A67182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692640" y="304800"/>
          <a:ext cx="720000" cy="720000"/>
        </a:xfrm>
        <a:prstGeom prst="rect">
          <a:avLst/>
        </a:prstGeom>
      </xdr:spPr>
    </xdr:pic>
    <xdr:clientData/>
  </xdr:twoCellAnchor>
  <xdr:twoCellAnchor editAs="oneCell">
    <xdr:from>
      <xdr:col>15</xdr:col>
      <xdr:colOff>13897</xdr:colOff>
      <xdr:row>1</xdr:row>
      <xdr:rowOff>91440</xdr:rowOff>
    </xdr:from>
    <xdr:to>
      <xdr:col>16</xdr:col>
      <xdr:colOff>95871</xdr:colOff>
      <xdr:row>5</xdr:row>
      <xdr:rowOff>79920</xdr:rowOff>
    </xdr:to>
    <xdr:pic>
      <xdr:nvPicPr>
        <xdr:cNvPr id="3" name="Picture 2">
          <a:hlinkClick xmlns:r="http://schemas.openxmlformats.org/officeDocument/2006/relationships" r:id="rId3"/>
          <a:extLst>
            <a:ext uri="{FF2B5EF4-FFF2-40B4-BE49-F238E27FC236}">
              <a16:creationId xmlns:a16="http://schemas.microsoft.com/office/drawing/2014/main" id="{7AF06CAF-DC69-493F-88F1-4AFDAE94A68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07377" y="281940"/>
          <a:ext cx="691574" cy="720000"/>
        </a:xfrm>
        <a:prstGeom prst="rect">
          <a:avLst/>
        </a:prstGeom>
      </xdr:spPr>
    </xdr:pic>
    <xdr:clientData/>
  </xdr:twoCellAnchor>
  <xdr:twoCellAnchor editAs="oneCell">
    <xdr:from>
      <xdr:col>17</xdr:col>
      <xdr:colOff>480060</xdr:colOff>
      <xdr:row>1</xdr:row>
      <xdr:rowOff>114300</xdr:rowOff>
    </xdr:from>
    <xdr:to>
      <xdr:col>19</xdr:col>
      <xdr:colOff>340860</xdr:colOff>
      <xdr:row>5</xdr:row>
      <xdr:rowOff>102780</xdr:rowOff>
    </xdr:to>
    <xdr:pic>
      <xdr:nvPicPr>
        <xdr:cNvPr id="4" name="Picture 3">
          <a:extLst>
            <a:ext uri="{FF2B5EF4-FFF2-40B4-BE49-F238E27FC236}">
              <a16:creationId xmlns:a16="http://schemas.microsoft.com/office/drawing/2014/main" id="{6D7E4E4E-0502-40AB-9B24-58EA44FF6D5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492740" y="304800"/>
          <a:ext cx="1080000" cy="720000"/>
        </a:xfrm>
        <a:prstGeom prst="rect">
          <a:avLst/>
        </a:prstGeom>
      </xdr:spPr>
    </xdr:pic>
    <xdr:clientData/>
  </xdr:twoCellAnchor>
  <xdr:oneCellAnchor>
    <xdr:from>
      <xdr:col>2</xdr:col>
      <xdr:colOff>482728</xdr:colOff>
      <xdr:row>1</xdr:row>
      <xdr:rowOff>45535</xdr:rowOff>
    </xdr:from>
    <xdr:ext cx="7066037" cy="872098"/>
    <xdr:sp macro="" textlink="">
      <xdr:nvSpPr>
        <xdr:cNvPr id="5" name="Rectangle 4">
          <a:extLst>
            <a:ext uri="{FF2B5EF4-FFF2-40B4-BE49-F238E27FC236}">
              <a16:creationId xmlns:a16="http://schemas.microsoft.com/office/drawing/2014/main" id="{EF72990A-E7B7-4D97-A3AB-8569A6CEFB6C}"/>
            </a:ext>
          </a:extLst>
        </xdr:cNvPr>
        <xdr:cNvSpPr/>
      </xdr:nvSpPr>
      <xdr:spPr>
        <a:xfrm>
          <a:off x="1351408" y="236035"/>
          <a:ext cx="7066037" cy="872098"/>
        </a:xfrm>
        <a:prstGeom prst="rect">
          <a:avLst/>
        </a:prstGeom>
        <a:noFill/>
      </xdr:spPr>
      <xdr:txBody>
        <a:bodyPr wrap="none" lIns="91440" tIns="45720" rIns="91440" bIns="45720">
          <a:spAutoFit/>
        </a:bodyPr>
        <a:lstStyle/>
        <a:p>
          <a:pPr algn="ctr"/>
          <a:r>
            <a:rPr lang="en-US" sz="54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Mostra Nuova" panose="020B0502020202060302" pitchFamily="34" charset="0"/>
            </a:rPr>
            <a:t>Social Transition Passport</a:t>
          </a:r>
        </a:p>
      </xdr:txBody>
    </xdr:sp>
    <xdr:clientData/>
  </xdr:oneCellAnchor>
  <xdr:oneCellAnchor>
    <xdr:from>
      <xdr:col>1</xdr:col>
      <xdr:colOff>89463</xdr:colOff>
      <xdr:row>6</xdr:row>
      <xdr:rowOff>7620</xdr:rowOff>
    </xdr:from>
    <xdr:ext cx="4878771" cy="554447"/>
    <xdr:sp macro="" textlink="">
      <xdr:nvSpPr>
        <xdr:cNvPr id="6" name="Rectangle 5">
          <a:extLst>
            <a:ext uri="{FF2B5EF4-FFF2-40B4-BE49-F238E27FC236}">
              <a16:creationId xmlns:a16="http://schemas.microsoft.com/office/drawing/2014/main" id="{23E53935-5E2A-47EA-80A6-4E4310A7A389}"/>
            </a:ext>
          </a:extLst>
        </xdr:cNvPr>
        <xdr:cNvSpPr/>
      </xdr:nvSpPr>
      <xdr:spPr>
        <a:xfrm>
          <a:off x="348543" y="1120140"/>
          <a:ext cx="4878771" cy="554447"/>
        </a:xfrm>
        <a:prstGeom prst="rect">
          <a:avLst/>
        </a:prstGeom>
        <a:noFill/>
      </xdr:spPr>
      <xdr:txBody>
        <a:bodyPr wrap="none" lIns="91440" tIns="45720" rIns="91440" bIns="45720">
          <a:spAutoFit/>
        </a:bodyPr>
        <a:lstStyle/>
        <a:p>
          <a:pPr algn="l"/>
          <a:r>
            <a:rPr lang="en-US" sz="3200" b="1" u="sng"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Mostra Nuova" panose="020B0502020202060302" pitchFamily="34" charset="0"/>
            </a:rPr>
            <a:t>Aussie Travel Bingo Checklist</a:t>
          </a:r>
        </a:p>
      </xdr:txBody>
    </xdr:sp>
    <xdr:clientData/>
  </xdr:oneCellAnchor>
  <xdr:twoCellAnchor>
    <xdr:from>
      <xdr:col>19</xdr:col>
      <xdr:colOff>396240</xdr:colOff>
      <xdr:row>1</xdr:row>
      <xdr:rowOff>106679</xdr:rowOff>
    </xdr:from>
    <xdr:to>
      <xdr:col>22</xdr:col>
      <xdr:colOff>506145</xdr:colOff>
      <xdr:row>5</xdr:row>
      <xdr:rowOff>95159</xdr:rowOff>
    </xdr:to>
    <xdr:grpSp>
      <xdr:nvGrpSpPr>
        <xdr:cNvPr id="7" name="Group 6">
          <a:extLst>
            <a:ext uri="{FF2B5EF4-FFF2-40B4-BE49-F238E27FC236}">
              <a16:creationId xmlns:a16="http://schemas.microsoft.com/office/drawing/2014/main" id="{61663C64-47CE-4E9E-8114-38AFFA6D1BEA}"/>
            </a:ext>
          </a:extLst>
        </xdr:cNvPr>
        <xdr:cNvGrpSpPr>
          <a:grpSpLocks noChangeAspect="1"/>
        </xdr:cNvGrpSpPr>
      </xdr:nvGrpSpPr>
      <xdr:grpSpPr>
        <a:xfrm>
          <a:off x="11628120" y="297179"/>
          <a:ext cx="1938705" cy="720000"/>
          <a:chOff x="9311640" y="4427219"/>
          <a:chExt cx="4846765" cy="1800001"/>
        </a:xfrm>
      </xdr:grpSpPr>
      <xdr:pic>
        <xdr:nvPicPr>
          <xdr:cNvPr id="8" name="Picture 7">
            <a:hlinkClick xmlns:r="http://schemas.openxmlformats.org/officeDocument/2006/relationships" r:id="rId6"/>
            <a:extLst>
              <a:ext uri="{FF2B5EF4-FFF2-40B4-BE49-F238E27FC236}">
                <a16:creationId xmlns:a16="http://schemas.microsoft.com/office/drawing/2014/main" id="{CD044824-6A51-1FF9-3C79-3F14DD0B56A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148060" y="4427219"/>
            <a:ext cx="3010345" cy="1800000"/>
          </a:xfrm>
          <a:prstGeom prst="rect">
            <a:avLst/>
          </a:prstGeom>
        </xdr:spPr>
      </xdr:pic>
      <xdr:pic>
        <xdr:nvPicPr>
          <xdr:cNvPr id="9" name="Picture 8">
            <a:hlinkClick xmlns:r="http://schemas.openxmlformats.org/officeDocument/2006/relationships" r:id="rId6"/>
            <a:extLst>
              <a:ext uri="{FF2B5EF4-FFF2-40B4-BE49-F238E27FC236}">
                <a16:creationId xmlns:a16="http://schemas.microsoft.com/office/drawing/2014/main" id="{2578A9A0-78C6-594E-41D9-8545A97F6E0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9311640" y="4427220"/>
            <a:ext cx="1841221" cy="1800000"/>
          </a:xfrm>
          <a:prstGeom prst="rect">
            <a:avLst/>
          </a:prstGeom>
        </xdr:spPr>
      </xdr:pic>
    </xdr:grpSp>
    <xdr:clientData/>
  </xdr:twoCellAnchor>
  <xdr:twoCellAnchor>
    <xdr:from>
      <xdr:col>1</xdr:col>
      <xdr:colOff>144780</xdr:colOff>
      <xdr:row>1</xdr:row>
      <xdr:rowOff>0</xdr:rowOff>
    </xdr:from>
    <xdr:to>
      <xdr:col>2</xdr:col>
      <xdr:colOff>105411</xdr:colOff>
      <xdr:row>5</xdr:row>
      <xdr:rowOff>53039</xdr:rowOff>
    </xdr:to>
    <xdr:grpSp>
      <xdr:nvGrpSpPr>
        <xdr:cNvPr id="10" name="Group 9">
          <a:hlinkClick xmlns:r="http://schemas.openxmlformats.org/officeDocument/2006/relationships" r:id="rId9"/>
          <a:extLst>
            <a:ext uri="{FF2B5EF4-FFF2-40B4-BE49-F238E27FC236}">
              <a16:creationId xmlns:a16="http://schemas.microsoft.com/office/drawing/2014/main" id="{5E17F89B-DB69-404B-AB6F-56A251F62918}"/>
            </a:ext>
          </a:extLst>
        </xdr:cNvPr>
        <xdr:cNvGrpSpPr/>
      </xdr:nvGrpSpPr>
      <xdr:grpSpPr>
        <a:xfrm>
          <a:off x="403860" y="190500"/>
          <a:ext cx="570231" cy="784559"/>
          <a:chOff x="403860" y="251460"/>
          <a:chExt cx="570231" cy="784559"/>
        </a:xfrm>
      </xdr:grpSpPr>
      <xdr:pic>
        <xdr:nvPicPr>
          <xdr:cNvPr id="11" name="Picture 10">
            <a:extLst>
              <a:ext uri="{FF2B5EF4-FFF2-40B4-BE49-F238E27FC236}">
                <a16:creationId xmlns:a16="http://schemas.microsoft.com/office/drawing/2014/main" id="{305E7BBC-13A3-DBD9-0C8C-4FAB85AC9D00}"/>
              </a:ext>
            </a:extLst>
          </xdr:cNvPr>
          <xdr:cNvPicPr>
            <a:picLocks noChangeAspect="1"/>
          </xdr:cNvPicPr>
        </xdr:nvPicPr>
        <xdr:blipFill>
          <a:blip xmlns:r="http://schemas.openxmlformats.org/officeDocument/2006/relationships" r:embed="rId10"/>
          <a:stretch>
            <a:fillRect/>
          </a:stretch>
        </xdr:blipFill>
        <xdr:spPr>
          <a:xfrm>
            <a:off x="403860" y="251460"/>
            <a:ext cx="540000" cy="540000"/>
          </a:xfrm>
          <a:prstGeom prst="rect">
            <a:avLst/>
          </a:prstGeom>
        </xdr:spPr>
      </xdr:pic>
      <xdr:sp macro="" textlink="">
        <xdr:nvSpPr>
          <xdr:cNvPr id="12" name="Rectangle 11">
            <a:hlinkClick xmlns:r="http://schemas.openxmlformats.org/officeDocument/2006/relationships" r:id="rId9"/>
            <a:extLst>
              <a:ext uri="{FF2B5EF4-FFF2-40B4-BE49-F238E27FC236}">
                <a16:creationId xmlns:a16="http://schemas.microsoft.com/office/drawing/2014/main" id="{7EE7677C-EFFF-4933-66A3-B01CDF13D5D0}"/>
              </a:ext>
            </a:extLst>
          </xdr:cNvPr>
          <xdr:cNvSpPr/>
        </xdr:nvSpPr>
        <xdr:spPr>
          <a:xfrm>
            <a:off x="450357" y="784860"/>
            <a:ext cx="523734" cy="251159"/>
          </a:xfrm>
          <a:prstGeom prst="rect">
            <a:avLst/>
          </a:prstGeom>
          <a:noFill/>
        </xdr:spPr>
        <xdr:txBody>
          <a:bodyPr wrap="none" lIns="91440" tIns="45720" rIns="91440" bIns="45720">
            <a:spAutoFit/>
          </a:bodyPr>
          <a:lstStyle/>
          <a:p>
            <a:pPr algn="ctr"/>
            <a:r>
              <a:rPr lang="en-US" sz="1100" b="1" u="none"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Mostra Nuova" panose="020B0502020202060302" pitchFamily="34" charset="0"/>
              </a:rPr>
              <a:t>Home</a:t>
            </a:r>
            <a:endParaRPr lang="en-US" sz="3200" b="1" u="none"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Mostra Nuova" panose="020B0502020202060302" pitchFamily="34" charset="0"/>
            </a:endParaRPr>
          </a:p>
        </xdr:txBody>
      </xdr:sp>
    </xdr:grpSp>
    <xdr:clientData/>
  </xdr:twoCellAnchor>
  <xdr:oneCellAnchor>
    <xdr:from>
      <xdr:col>18</xdr:col>
      <xdr:colOff>89463</xdr:colOff>
      <xdr:row>6</xdr:row>
      <xdr:rowOff>7620</xdr:rowOff>
    </xdr:from>
    <xdr:ext cx="4236481" cy="554447"/>
    <xdr:sp macro="" textlink="">
      <xdr:nvSpPr>
        <xdr:cNvPr id="13" name="Rectangle 12">
          <a:extLst>
            <a:ext uri="{FF2B5EF4-FFF2-40B4-BE49-F238E27FC236}">
              <a16:creationId xmlns:a16="http://schemas.microsoft.com/office/drawing/2014/main" id="{187362C5-C299-4B77-877F-8D69A274A35C}"/>
            </a:ext>
          </a:extLst>
        </xdr:cNvPr>
        <xdr:cNvSpPr/>
      </xdr:nvSpPr>
      <xdr:spPr>
        <a:xfrm>
          <a:off x="10711743" y="1120140"/>
          <a:ext cx="4236481" cy="554447"/>
        </a:xfrm>
        <a:prstGeom prst="rect">
          <a:avLst/>
        </a:prstGeom>
        <a:noFill/>
      </xdr:spPr>
      <xdr:txBody>
        <a:bodyPr wrap="none" lIns="91440" tIns="45720" rIns="91440" bIns="45720">
          <a:spAutoFit/>
        </a:bodyPr>
        <a:lstStyle/>
        <a:p>
          <a:pPr algn="l"/>
          <a:r>
            <a:rPr lang="en-US" sz="3200" b="1" u="sng"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Mostra Nuova" panose="020B0502020202060302" pitchFamily="34" charset="0"/>
            </a:rPr>
            <a:t>Aussie Travel Bingo Card</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16</xdr:col>
      <xdr:colOff>289560</xdr:colOff>
      <xdr:row>1</xdr:row>
      <xdr:rowOff>114300</xdr:rowOff>
    </xdr:from>
    <xdr:to>
      <xdr:col>17</xdr:col>
      <xdr:colOff>399960</xdr:colOff>
      <xdr:row>5</xdr:row>
      <xdr:rowOff>102780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692640" y="304800"/>
          <a:ext cx="720000" cy="720000"/>
        </a:xfrm>
        <a:prstGeom prst="rect">
          <a:avLst/>
        </a:prstGeom>
      </xdr:spPr>
    </xdr:pic>
    <xdr:clientData/>
  </xdr:twoCellAnchor>
  <xdr:twoCellAnchor editAs="oneCell">
    <xdr:from>
      <xdr:col>15</xdr:col>
      <xdr:colOff>13897</xdr:colOff>
      <xdr:row>1</xdr:row>
      <xdr:rowOff>91440</xdr:rowOff>
    </xdr:from>
    <xdr:to>
      <xdr:col>16</xdr:col>
      <xdr:colOff>95871</xdr:colOff>
      <xdr:row>5</xdr:row>
      <xdr:rowOff>79920</xdr:rowOff>
    </xdr:to>
    <xdr:pic>
      <xdr:nvPicPr>
        <xdr:cNvPr id="3" name="Picture 2">
          <a:hlinkClick xmlns:r="http://schemas.openxmlformats.org/officeDocument/2006/relationships" r:id="rId3"/>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07377" y="281940"/>
          <a:ext cx="691574" cy="720000"/>
        </a:xfrm>
        <a:prstGeom prst="rect">
          <a:avLst/>
        </a:prstGeom>
      </xdr:spPr>
    </xdr:pic>
    <xdr:clientData/>
  </xdr:twoCellAnchor>
  <xdr:twoCellAnchor editAs="oneCell">
    <xdr:from>
      <xdr:col>17</xdr:col>
      <xdr:colOff>480060</xdr:colOff>
      <xdr:row>1</xdr:row>
      <xdr:rowOff>114300</xdr:rowOff>
    </xdr:from>
    <xdr:to>
      <xdr:col>19</xdr:col>
      <xdr:colOff>340860</xdr:colOff>
      <xdr:row>5</xdr:row>
      <xdr:rowOff>102780</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492740" y="304800"/>
          <a:ext cx="1080000" cy="720000"/>
        </a:xfrm>
        <a:prstGeom prst="rect">
          <a:avLst/>
        </a:prstGeom>
      </xdr:spPr>
    </xdr:pic>
    <xdr:clientData/>
  </xdr:twoCellAnchor>
  <xdr:oneCellAnchor>
    <xdr:from>
      <xdr:col>2</xdr:col>
      <xdr:colOff>482728</xdr:colOff>
      <xdr:row>1</xdr:row>
      <xdr:rowOff>45535</xdr:rowOff>
    </xdr:from>
    <xdr:ext cx="7066037" cy="872098"/>
    <xdr:sp macro="" textlink="">
      <xdr:nvSpPr>
        <xdr:cNvPr id="5" name="Rectangle 4">
          <a:extLst>
            <a:ext uri="{FF2B5EF4-FFF2-40B4-BE49-F238E27FC236}">
              <a16:creationId xmlns:a16="http://schemas.microsoft.com/office/drawing/2014/main" id="{00000000-0008-0000-0900-000005000000}"/>
            </a:ext>
          </a:extLst>
        </xdr:cNvPr>
        <xdr:cNvSpPr/>
      </xdr:nvSpPr>
      <xdr:spPr>
        <a:xfrm>
          <a:off x="1351408" y="236035"/>
          <a:ext cx="7066037" cy="872098"/>
        </a:xfrm>
        <a:prstGeom prst="rect">
          <a:avLst/>
        </a:prstGeom>
        <a:noFill/>
      </xdr:spPr>
      <xdr:txBody>
        <a:bodyPr wrap="none" lIns="91440" tIns="45720" rIns="91440" bIns="45720">
          <a:spAutoFit/>
        </a:bodyPr>
        <a:lstStyle/>
        <a:p>
          <a:pPr algn="ctr"/>
          <a:r>
            <a:rPr lang="en-US" sz="54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Mostra Nuova" panose="020B0502020202060302" pitchFamily="34" charset="0"/>
            </a:rPr>
            <a:t>Social Transition Passport</a:t>
          </a:r>
        </a:p>
      </xdr:txBody>
    </xdr:sp>
    <xdr:clientData/>
  </xdr:oneCellAnchor>
  <xdr:oneCellAnchor>
    <xdr:from>
      <xdr:col>1</xdr:col>
      <xdr:colOff>89463</xdr:colOff>
      <xdr:row>6</xdr:row>
      <xdr:rowOff>7620</xdr:rowOff>
    </xdr:from>
    <xdr:ext cx="4913204" cy="554447"/>
    <xdr:sp macro="" textlink="">
      <xdr:nvSpPr>
        <xdr:cNvPr id="6" name="Rectangle 5">
          <a:extLst>
            <a:ext uri="{FF2B5EF4-FFF2-40B4-BE49-F238E27FC236}">
              <a16:creationId xmlns:a16="http://schemas.microsoft.com/office/drawing/2014/main" id="{00000000-0008-0000-0900-000006000000}"/>
            </a:ext>
          </a:extLst>
        </xdr:cNvPr>
        <xdr:cNvSpPr/>
      </xdr:nvSpPr>
      <xdr:spPr>
        <a:xfrm>
          <a:off x="348543" y="1120140"/>
          <a:ext cx="4913204" cy="554447"/>
        </a:xfrm>
        <a:prstGeom prst="rect">
          <a:avLst/>
        </a:prstGeom>
        <a:noFill/>
      </xdr:spPr>
      <xdr:txBody>
        <a:bodyPr wrap="none" lIns="91440" tIns="45720" rIns="91440" bIns="45720">
          <a:spAutoFit/>
        </a:bodyPr>
        <a:lstStyle/>
        <a:p>
          <a:pPr algn="l"/>
          <a:r>
            <a:rPr lang="en-US" sz="3200" b="1" u="sng"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Mostra Nuova" panose="020B0502020202060302" pitchFamily="34" charset="0"/>
            </a:rPr>
            <a:t>World Travel Bingo Checklist</a:t>
          </a:r>
        </a:p>
      </xdr:txBody>
    </xdr:sp>
    <xdr:clientData/>
  </xdr:oneCellAnchor>
  <xdr:twoCellAnchor>
    <xdr:from>
      <xdr:col>19</xdr:col>
      <xdr:colOff>396240</xdr:colOff>
      <xdr:row>1</xdr:row>
      <xdr:rowOff>106679</xdr:rowOff>
    </xdr:from>
    <xdr:to>
      <xdr:col>22</xdr:col>
      <xdr:colOff>506145</xdr:colOff>
      <xdr:row>5</xdr:row>
      <xdr:rowOff>95159</xdr:rowOff>
    </xdr:to>
    <xdr:grpSp>
      <xdr:nvGrpSpPr>
        <xdr:cNvPr id="7" name="Group 6">
          <a:extLst>
            <a:ext uri="{FF2B5EF4-FFF2-40B4-BE49-F238E27FC236}">
              <a16:creationId xmlns:a16="http://schemas.microsoft.com/office/drawing/2014/main" id="{00000000-0008-0000-0900-000007000000}"/>
            </a:ext>
          </a:extLst>
        </xdr:cNvPr>
        <xdr:cNvGrpSpPr>
          <a:grpSpLocks noChangeAspect="1"/>
        </xdr:cNvGrpSpPr>
      </xdr:nvGrpSpPr>
      <xdr:grpSpPr>
        <a:xfrm>
          <a:off x="11628120" y="297179"/>
          <a:ext cx="1938705" cy="720000"/>
          <a:chOff x="9311640" y="4427219"/>
          <a:chExt cx="4846765" cy="1800001"/>
        </a:xfrm>
      </xdr:grpSpPr>
      <xdr:pic>
        <xdr:nvPicPr>
          <xdr:cNvPr id="8" name="Picture 7">
            <a:hlinkClick xmlns:r="http://schemas.openxmlformats.org/officeDocument/2006/relationships" r:id="rId6"/>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148060" y="4427219"/>
            <a:ext cx="3010345" cy="1800000"/>
          </a:xfrm>
          <a:prstGeom prst="rect">
            <a:avLst/>
          </a:prstGeom>
        </xdr:spPr>
      </xdr:pic>
      <xdr:pic>
        <xdr:nvPicPr>
          <xdr:cNvPr id="9" name="Picture 8">
            <a:hlinkClick xmlns:r="http://schemas.openxmlformats.org/officeDocument/2006/relationships" r:id="rId6"/>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9311640" y="4427220"/>
            <a:ext cx="1841221" cy="1800000"/>
          </a:xfrm>
          <a:prstGeom prst="rect">
            <a:avLst/>
          </a:prstGeom>
        </xdr:spPr>
      </xdr:pic>
    </xdr:grpSp>
    <xdr:clientData/>
  </xdr:twoCellAnchor>
  <xdr:twoCellAnchor>
    <xdr:from>
      <xdr:col>1</xdr:col>
      <xdr:colOff>144780</xdr:colOff>
      <xdr:row>1</xdr:row>
      <xdr:rowOff>0</xdr:rowOff>
    </xdr:from>
    <xdr:to>
      <xdr:col>2</xdr:col>
      <xdr:colOff>105412</xdr:colOff>
      <xdr:row>5</xdr:row>
      <xdr:rowOff>53039</xdr:rowOff>
    </xdr:to>
    <xdr:grpSp>
      <xdr:nvGrpSpPr>
        <xdr:cNvPr id="10" name="Group 9">
          <a:hlinkClick xmlns:r="http://schemas.openxmlformats.org/officeDocument/2006/relationships" r:id="rId9"/>
          <a:extLst>
            <a:ext uri="{FF2B5EF4-FFF2-40B4-BE49-F238E27FC236}">
              <a16:creationId xmlns:a16="http://schemas.microsoft.com/office/drawing/2014/main" id="{00000000-0008-0000-0900-00000A000000}"/>
            </a:ext>
          </a:extLst>
        </xdr:cNvPr>
        <xdr:cNvGrpSpPr/>
      </xdr:nvGrpSpPr>
      <xdr:grpSpPr>
        <a:xfrm>
          <a:off x="403860" y="190500"/>
          <a:ext cx="570232" cy="784559"/>
          <a:chOff x="403860" y="251460"/>
          <a:chExt cx="570232" cy="784559"/>
        </a:xfrm>
      </xdr:grpSpPr>
      <xdr:pic>
        <xdr:nvPicPr>
          <xdr:cNvPr id="11" name="Picture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403860" y="251460"/>
            <a:ext cx="540000" cy="540000"/>
          </a:xfrm>
          <a:prstGeom prst="rect">
            <a:avLst/>
          </a:prstGeom>
        </xdr:spPr>
      </xdr:pic>
      <xdr:sp macro="" textlink="">
        <xdr:nvSpPr>
          <xdr:cNvPr id="12" name="Rectangle 11">
            <a:hlinkClick xmlns:r="http://schemas.openxmlformats.org/officeDocument/2006/relationships" r:id="rId9"/>
            <a:extLst>
              <a:ext uri="{FF2B5EF4-FFF2-40B4-BE49-F238E27FC236}">
                <a16:creationId xmlns:a16="http://schemas.microsoft.com/office/drawing/2014/main" id="{00000000-0008-0000-0900-00000C000000}"/>
              </a:ext>
            </a:extLst>
          </xdr:cNvPr>
          <xdr:cNvSpPr/>
        </xdr:nvSpPr>
        <xdr:spPr>
          <a:xfrm>
            <a:off x="450358" y="784860"/>
            <a:ext cx="523734" cy="251159"/>
          </a:xfrm>
          <a:prstGeom prst="rect">
            <a:avLst/>
          </a:prstGeom>
          <a:noFill/>
        </xdr:spPr>
        <xdr:txBody>
          <a:bodyPr wrap="none" lIns="91440" tIns="45720" rIns="91440" bIns="45720">
            <a:spAutoFit/>
          </a:bodyPr>
          <a:lstStyle/>
          <a:p>
            <a:pPr algn="ctr"/>
            <a:r>
              <a:rPr lang="en-US" sz="1100" b="1" u="none"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Mostra Nuova" panose="020B0502020202060302" pitchFamily="34" charset="0"/>
              </a:rPr>
              <a:t>Home</a:t>
            </a:r>
            <a:endParaRPr lang="en-US" sz="3200" b="1" u="none"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Mostra Nuova" panose="020B0502020202060302" pitchFamily="34" charset="0"/>
            </a:endParaRPr>
          </a:p>
        </xdr:txBody>
      </xdr:sp>
    </xdr:grpSp>
    <xdr:clientData/>
  </xdr:twoCellAnchor>
  <xdr:oneCellAnchor>
    <xdr:from>
      <xdr:col>18</xdr:col>
      <xdr:colOff>89463</xdr:colOff>
      <xdr:row>6</xdr:row>
      <xdr:rowOff>7620</xdr:rowOff>
    </xdr:from>
    <xdr:ext cx="4270913" cy="554447"/>
    <xdr:sp macro="" textlink="">
      <xdr:nvSpPr>
        <xdr:cNvPr id="13" name="Rectangle 12">
          <a:extLst>
            <a:ext uri="{FF2B5EF4-FFF2-40B4-BE49-F238E27FC236}">
              <a16:creationId xmlns:a16="http://schemas.microsoft.com/office/drawing/2014/main" id="{00000000-0008-0000-0900-00000D000000}"/>
            </a:ext>
          </a:extLst>
        </xdr:cNvPr>
        <xdr:cNvSpPr/>
      </xdr:nvSpPr>
      <xdr:spPr>
        <a:xfrm>
          <a:off x="10711743" y="1120140"/>
          <a:ext cx="4270913" cy="554447"/>
        </a:xfrm>
        <a:prstGeom prst="rect">
          <a:avLst/>
        </a:prstGeom>
        <a:noFill/>
      </xdr:spPr>
      <xdr:txBody>
        <a:bodyPr wrap="none" lIns="91440" tIns="45720" rIns="91440" bIns="45720">
          <a:spAutoFit/>
        </a:bodyPr>
        <a:lstStyle/>
        <a:p>
          <a:pPr algn="l"/>
          <a:r>
            <a:rPr lang="en-US" sz="3200" b="1" u="sng"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Mostra Nuova" panose="020B0502020202060302" pitchFamily="34" charset="0"/>
            </a:rPr>
            <a:t>World Travel Bingo Card</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E9511-5985-4B05-8356-F007ACAF6E51}">
  <sheetPr>
    <tabColor rgb="FF002060"/>
  </sheetPr>
  <dimension ref="A1:AO435"/>
  <sheetViews>
    <sheetView tabSelected="1" workbookViewId="0"/>
  </sheetViews>
  <sheetFormatPr defaultColWidth="8.88671875" defaultRowHeight="14.4" x14ac:dyDescent="0.3"/>
  <cols>
    <col min="1" max="1" width="3.77734375" style="3" customWidth="1"/>
    <col min="2" max="7" width="8.88671875" style="2"/>
    <col min="8" max="10" width="8.88671875" style="13"/>
    <col min="11" max="15" width="8.88671875" style="2"/>
    <col min="16" max="17" width="8.88671875" style="15"/>
    <col min="18" max="16384" width="8.88671875" style="2"/>
  </cols>
  <sheetData>
    <row r="1" spans="1:41" ht="15" thickBot="1" x14ac:dyDescent="0.35">
      <c r="B1" s="4"/>
      <c r="C1" s="4"/>
      <c r="D1" s="4"/>
      <c r="E1" s="4"/>
      <c r="F1" s="4"/>
      <c r="G1" s="4"/>
      <c r="H1" s="4"/>
      <c r="I1" s="4"/>
      <c r="J1" s="4"/>
      <c r="K1" s="4"/>
      <c r="L1" s="4"/>
      <c r="M1" s="4"/>
      <c r="N1" s="4"/>
      <c r="O1" s="4"/>
      <c r="P1" s="14"/>
      <c r="Q1" s="14"/>
      <c r="R1" s="4"/>
      <c r="S1" s="4"/>
      <c r="T1" s="4"/>
      <c r="U1" s="4"/>
      <c r="V1" s="4"/>
      <c r="W1" s="4"/>
    </row>
    <row r="2" spans="1:41" x14ac:dyDescent="0.3">
      <c r="A2" s="5"/>
      <c r="H2" s="2"/>
      <c r="I2" s="2"/>
      <c r="J2" s="2"/>
      <c r="W2" s="5"/>
    </row>
    <row r="3" spans="1:41" x14ac:dyDescent="0.3">
      <c r="A3" s="5"/>
      <c r="H3" s="2"/>
      <c r="I3" s="2"/>
      <c r="J3" s="2"/>
      <c r="W3" s="5"/>
    </row>
    <row r="4" spans="1:41" x14ac:dyDescent="0.3">
      <c r="A4" s="5"/>
      <c r="H4" s="2"/>
      <c r="I4" s="2"/>
      <c r="J4" s="2"/>
      <c r="W4" s="5"/>
    </row>
    <row r="5" spans="1:41" x14ac:dyDescent="0.3">
      <c r="A5" s="5"/>
      <c r="H5" s="2"/>
      <c r="I5" s="2"/>
      <c r="J5" s="2"/>
      <c r="W5" s="5"/>
    </row>
    <row r="6" spans="1:41" ht="15" thickBot="1" x14ac:dyDescent="0.35">
      <c r="A6" s="5"/>
      <c r="H6" s="2"/>
      <c r="I6" s="2"/>
      <c r="J6" s="2"/>
      <c r="P6" s="14"/>
      <c r="Q6" s="14"/>
      <c r="R6" s="4"/>
      <c r="S6" s="4"/>
      <c r="T6" s="4"/>
      <c r="U6" s="4"/>
      <c r="V6" s="4"/>
      <c r="W6" s="7"/>
    </row>
    <row r="7" spans="1:41" x14ac:dyDescent="0.3">
      <c r="A7" s="5"/>
      <c r="H7" s="2"/>
      <c r="I7" s="2"/>
      <c r="J7" s="2"/>
      <c r="R7" s="5"/>
    </row>
    <row r="8" spans="1:41" x14ac:dyDescent="0.3">
      <c r="A8" s="5"/>
      <c r="H8" s="2"/>
      <c r="I8" s="2"/>
      <c r="J8" s="2"/>
      <c r="R8" s="5"/>
    </row>
    <row r="9" spans="1:41" x14ac:dyDescent="0.3">
      <c r="A9" s="5"/>
      <c r="H9" s="2"/>
      <c r="I9" s="2"/>
      <c r="J9" s="2"/>
      <c r="R9" s="5"/>
    </row>
    <row r="10" spans="1:41" ht="15" thickBot="1" x14ac:dyDescent="0.35">
      <c r="A10" s="5"/>
      <c r="B10" s="6"/>
      <c r="C10" s="4"/>
      <c r="D10" s="4"/>
      <c r="E10" s="4"/>
      <c r="F10" s="4"/>
      <c r="G10" s="4"/>
      <c r="H10" s="4"/>
      <c r="I10" s="4"/>
      <c r="J10" s="4"/>
      <c r="K10" s="4"/>
      <c r="L10" s="4"/>
      <c r="R10" s="5"/>
      <c r="S10" s="6"/>
      <c r="T10" s="4"/>
      <c r="U10" s="4"/>
      <c r="V10" s="4"/>
      <c r="W10" s="4"/>
      <c r="X10" s="4"/>
      <c r="Y10" s="4"/>
      <c r="Z10" s="4"/>
      <c r="AA10" s="4"/>
      <c r="AB10" s="4"/>
      <c r="AC10" s="4"/>
    </row>
    <row r="11" spans="1:41" x14ac:dyDescent="0.3">
      <c r="A11" s="5"/>
      <c r="H11" s="2"/>
      <c r="I11" s="2"/>
      <c r="J11" s="2"/>
      <c r="X11" s="18"/>
    </row>
    <row r="12" spans="1:41" ht="18" x14ac:dyDescent="0.35">
      <c r="A12" s="5"/>
      <c r="H12" s="2"/>
      <c r="I12" s="2"/>
      <c r="J12" s="2"/>
      <c r="V12" s="44" t="str">
        <f t="shared" ref="V12" si="0">IF(V13=0,"BINGO","")</f>
        <v/>
      </c>
      <c r="W12" s="44"/>
      <c r="X12" s="44" t="str">
        <f t="shared" ref="X12" si="1">IF(X13=0,"BINGO","")</f>
        <v/>
      </c>
      <c r="Y12" s="44"/>
      <c r="Z12" s="44" t="str">
        <f t="shared" ref="Z12" si="2">IF(Z13=0,"BINGO","")</f>
        <v/>
      </c>
      <c r="AA12" s="44"/>
      <c r="AB12" s="44" t="str">
        <f t="shared" ref="AB12" si="3">IF(AB13=0,"BINGO","")</f>
        <v/>
      </c>
      <c r="AC12" s="44"/>
      <c r="AD12" s="44" t="str">
        <f t="shared" ref="AD12" si="4">IF(AD13=0,"BINGO","")</f>
        <v/>
      </c>
      <c r="AE12" s="44"/>
      <c r="AF12" s="44" t="str">
        <f t="shared" ref="AF12" si="5">IF(AF13=0,"BINGO","")</f>
        <v/>
      </c>
      <c r="AG12" s="44"/>
      <c r="AH12" s="44" t="str">
        <f t="shared" ref="AH12" si="6">IF(AH13=0,"BINGO","")</f>
        <v/>
      </c>
      <c r="AI12" s="44"/>
      <c r="AJ12" s="44" t="str">
        <f t="shared" ref="AJ12" si="7">IF(AJ13=0,"BINGO","")</f>
        <v/>
      </c>
      <c r="AK12" s="44"/>
      <c r="AL12" s="44" t="str">
        <f t="shared" ref="AL12" si="8">IF(AL13=0,"BINGO","")</f>
        <v/>
      </c>
      <c r="AM12" s="44"/>
      <c r="AN12" s="44" t="str">
        <f t="shared" ref="AN12" si="9">IF(AN13=0,"BINGO","")</f>
        <v/>
      </c>
      <c r="AO12" s="44"/>
    </row>
    <row r="13" spans="1:41" x14ac:dyDescent="0.3">
      <c r="A13" s="5"/>
      <c r="F13" s="15"/>
      <c r="G13" s="15"/>
      <c r="H13" s="2"/>
      <c r="I13" s="2"/>
      <c r="J13" s="2"/>
      <c r="M13" s="11">
        <f>COUNTIF(C$434:C$1048576,"✓")</f>
        <v>0</v>
      </c>
      <c r="N13" s="9">
        <f>COUNTIF(D$434:D$1048576,"✓")</f>
        <v>0</v>
      </c>
      <c r="O13" s="8">
        <f>COUNTIF(E$434:E$1048576,"✓")</f>
        <v>0</v>
      </c>
      <c r="P13" s="10">
        <f>COUNTIF(E$434:E$1048576,"✓")</f>
        <v>0</v>
      </c>
      <c r="Q13" s="12">
        <f>COUNTIF(F$436:F$1048576,"✓")</f>
        <v>0</v>
      </c>
      <c r="V13" s="43">
        <f>21-COUNTIF(V16:W57,"*✓*")</f>
        <v>21</v>
      </c>
      <c r="W13" s="43"/>
      <c r="X13" s="43">
        <f t="shared" ref="X13" si="10">21-COUNTIF(X16:Y57,"*✓*")</f>
        <v>21</v>
      </c>
      <c r="Y13" s="43"/>
      <c r="Z13" s="43">
        <f t="shared" ref="Z13" si="11">21-COUNTIF(Z16:AA57,"*✓*")</f>
        <v>21</v>
      </c>
      <c r="AA13" s="43"/>
      <c r="AB13" s="43">
        <f t="shared" ref="AB13" si="12">21-COUNTIF(AB16:AC57,"*✓*")</f>
        <v>21</v>
      </c>
      <c r="AC13" s="43"/>
      <c r="AD13" s="43">
        <f t="shared" ref="AD13" si="13">21-COUNTIF(AD16:AE57,"*✓*")</f>
        <v>21</v>
      </c>
      <c r="AE13" s="43"/>
      <c r="AF13" s="43">
        <f t="shared" ref="AF13" si="14">21-COUNTIF(AF16:AG57,"*✓*")</f>
        <v>21</v>
      </c>
      <c r="AG13" s="43"/>
      <c r="AH13" s="43">
        <f t="shared" ref="AH13" si="15">21-COUNTIF(AH16:AI57,"*✓*")</f>
        <v>21</v>
      </c>
      <c r="AI13" s="43"/>
      <c r="AJ13" s="43">
        <f t="shared" ref="AJ13" si="16">21-COUNTIF(AJ16:AK57,"*✓*")</f>
        <v>21</v>
      </c>
      <c r="AK13" s="43"/>
      <c r="AL13" s="43">
        <f t="shared" ref="AL13" si="17">21-COUNTIF(AL16:AM57,"*✓*")</f>
        <v>21</v>
      </c>
      <c r="AM13" s="43"/>
      <c r="AN13" s="43">
        <f t="shared" ref="AN13" si="18">21-COUNTIF(AN16:AO57,"*✓*")</f>
        <v>21</v>
      </c>
      <c r="AO13" s="43"/>
    </row>
    <row r="14" spans="1:41" ht="40.950000000000003" customHeight="1" x14ac:dyDescent="0.3">
      <c r="A14" s="5"/>
      <c r="F14" s="15"/>
      <c r="G14" s="15"/>
      <c r="H14" s="2"/>
      <c r="I14" s="26" t="s">
        <v>217</v>
      </c>
      <c r="J14" s="26"/>
      <c r="K14" s="26"/>
      <c r="M14" s="11" t="s">
        <v>112</v>
      </c>
      <c r="N14" s="9" t="s">
        <v>1</v>
      </c>
      <c r="O14" s="8" t="s">
        <v>113</v>
      </c>
      <c r="P14" s="10" t="s">
        <v>219</v>
      </c>
      <c r="Q14" s="12" t="s">
        <v>114</v>
      </c>
      <c r="V14" s="42" t="s">
        <v>215</v>
      </c>
      <c r="W14" s="43"/>
      <c r="X14" s="42" t="s">
        <v>215</v>
      </c>
      <c r="Y14" s="43"/>
      <c r="Z14" s="42" t="s">
        <v>215</v>
      </c>
      <c r="AA14" s="43"/>
      <c r="AB14" s="42" t="s">
        <v>215</v>
      </c>
      <c r="AC14" s="43"/>
      <c r="AD14" s="42" t="s">
        <v>215</v>
      </c>
      <c r="AE14" s="43"/>
      <c r="AF14" s="42" t="s">
        <v>215</v>
      </c>
      <c r="AG14" s="43"/>
      <c r="AH14" s="42" t="s">
        <v>215</v>
      </c>
      <c r="AI14" s="43"/>
      <c r="AJ14" s="42" t="s">
        <v>215</v>
      </c>
      <c r="AK14" s="43"/>
      <c r="AL14" s="42" t="s">
        <v>215</v>
      </c>
      <c r="AM14" s="43"/>
      <c r="AN14" s="42" t="s">
        <v>215</v>
      </c>
      <c r="AO14" s="43"/>
    </row>
    <row r="15" spans="1:41" x14ac:dyDescent="0.3">
      <c r="A15" s="5"/>
      <c r="F15" s="15"/>
      <c r="G15" s="15"/>
      <c r="H15" s="2"/>
      <c r="I15" s="2"/>
      <c r="J15" s="2"/>
      <c r="P15" s="2"/>
      <c r="Q15" s="2"/>
    </row>
    <row r="16" spans="1:41" ht="29.4" customHeight="1" x14ac:dyDescent="0.3">
      <c r="A16" s="5"/>
      <c r="C16" s="20" t="s">
        <v>231</v>
      </c>
      <c r="D16" s="20"/>
      <c r="F16" s="22" t="s">
        <v>244</v>
      </c>
      <c r="G16" s="22"/>
      <c r="H16" s="2"/>
      <c r="I16" s="21" t="s">
        <v>112</v>
      </c>
      <c r="J16" s="21"/>
      <c r="K16" s="21"/>
      <c r="M16" s="1" t="str">
        <f>IF(I16="It's on the wish list!","✓","")</f>
        <v>✓</v>
      </c>
      <c r="N16" s="1" t="str">
        <f>IF(I16="I'm planning it!  Chill out!","✓","")</f>
        <v/>
      </c>
      <c r="O16" s="1" t="str">
        <f>IF(I16="I transited through.  That counts, right?","✓","")</f>
        <v/>
      </c>
      <c r="P16" s="1" t="str">
        <f>IF(I16="Done!  That one's ticked!","✓","")</f>
        <v/>
      </c>
      <c r="Q16" s="1" t="str">
        <f>IF(I16="Neeever gonna happen","✓","")</f>
        <v/>
      </c>
      <c r="R16" s="1"/>
      <c r="S16" s="19" t="str">
        <f t="shared" ref="S16:S34" si="19">IF(T16=0,"BINGO","")</f>
        <v/>
      </c>
      <c r="T16" s="16">
        <f t="shared" ref="T16" si="20">10-COUNTIF(V16:AO16,"*✓*")</f>
        <v>10</v>
      </c>
      <c r="U16" s="17" t="s">
        <v>0</v>
      </c>
      <c r="V16" s="29" t="str">
        <f>IF($P16="✓","Darwin ✓",$F16)</f>
        <v>Darwin</v>
      </c>
      <c r="W16" s="29"/>
      <c r="X16" s="30" t="str">
        <f>IF($P312="✓","Kyabram ✓",$F312)</f>
        <v>Kyabram</v>
      </c>
      <c r="Y16" s="30"/>
      <c r="Z16" s="31" t="str">
        <f>IF($P44="✓","Perth ✓",$F44)</f>
        <v>Perth</v>
      </c>
      <c r="AA16" s="31"/>
      <c r="AB16" s="32" t="str">
        <f>IF($P136="✓","Hervey Bay ✓",$F136)</f>
        <v>Hervey Bay</v>
      </c>
      <c r="AC16" s="32"/>
      <c r="AD16" s="30" t="str">
        <f>IF($P284="✓","Robinvale ✓",$F284)</f>
        <v>Robinvale</v>
      </c>
      <c r="AE16" s="30"/>
      <c r="AF16" s="32" t="str">
        <f>IF($P142="✓","Mount Isa ✓",$F142)</f>
        <v>Mount Isa</v>
      </c>
      <c r="AG16" s="32"/>
      <c r="AH16" s="28" t="str">
        <f>IF($P376="✓","Port Lincoln ✓",$F376)</f>
        <v>Port Lincoln</v>
      </c>
      <c r="AI16" s="28"/>
      <c r="AJ16" s="33" t="str">
        <f>IF($P332="✓","Hobart ✓",$F332)</f>
        <v>Hobart</v>
      </c>
      <c r="AK16" s="33"/>
      <c r="AL16" s="32" t="str">
        <f>IF($P222="✓","Yass ✓",$F222)</f>
        <v>Yass</v>
      </c>
      <c r="AM16" s="32"/>
      <c r="AN16" s="31" t="str">
        <f>IF($P48="✓","Port Hedland ✓",$F48)</f>
        <v>Port Hedland</v>
      </c>
      <c r="AO16" s="31"/>
    </row>
    <row r="17" spans="1:41" x14ac:dyDescent="0.3">
      <c r="A17" s="5"/>
      <c r="F17" s="15"/>
      <c r="G17" s="15"/>
      <c r="H17" s="2"/>
      <c r="K17" s="13"/>
      <c r="P17" s="2"/>
      <c r="Q17" s="2"/>
    </row>
    <row r="18" spans="1:41" ht="29.4" customHeight="1" x14ac:dyDescent="0.3">
      <c r="A18" s="5"/>
      <c r="F18" s="22" t="s">
        <v>252</v>
      </c>
      <c r="G18" s="22"/>
      <c r="H18" s="2"/>
      <c r="I18" s="21" t="s">
        <v>112</v>
      </c>
      <c r="J18" s="21"/>
      <c r="K18" s="21"/>
      <c r="M18" s="1" t="str">
        <f t="shared" ref="M18" si="21">IF(I18="It's on the wish list!","✓","")</f>
        <v>✓</v>
      </c>
      <c r="N18" s="1" t="str">
        <f t="shared" ref="N18" si="22">IF(I18="I'm planning it!  Chill out!","✓","")</f>
        <v/>
      </c>
      <c r="O18" s="1" t="str">
        <f t="shared" ref="O18" si="23">IF(I18="I transited through.  That counts, right?","✓","")</f>
        <v/>
      </c>
      <c r="P18" s="1" t="str">
        <f t="shared" ref="P18" si="24">IF(I18="Done!  That one's ticked!","✓","")</f>
        <v/>
      </c>
      <c r="Q18" s="1" t="str">
        <f t="shared" ref="Q18" si="25">IF(I18="Neeever gonna happen","✓","")</f>
        <v/>
      </c>
      <c r="R18" s="1"/>
      <c r="S18" s="19" t="str">
        <f t="shared" si="19"/>
        <v/>
      </c>
      <c r="T18" s="16">
        <f t="shared" ref="T18" si="26">10-COUNTIF(V18:AO18,"*✓*")</f>
        <v>10</v>
      </c>
      <c r="U18" s="17" t="s">
        <v>0</v>
      </c>
      <c r="V18" s="28" t="str">
        <f>IF($P384="✓","Lobethal ✓",$F384)</f>
        <v>Lobethal</v>
      </c>
      <c r="W18" s="28"/>
      <c r="X18" s="29" t="str">
        <f>IF($P20="✓","Alice Springs ✓",$F20)</f>
        <v>Alice Springs</v>
      </c>
      <c r="Y18" s="29"/>
      <c r="Z18" s="30" t="str">
        <f>IF($P266="✓","Sale ✓",$F266)</f>
        <v>Sale</v>
      </c>
      <c r="AA18" s="30"/>
      <c r="AB18" s="31" t="str">
        <f>IF($P62="✓","Esperance ✓",$F62)</f>
        <v>Esperance</v>
      </c>
      <c r="AC18" s="31"/>
      <c r="AD18" s="32" t="str">
        <f>IF($P140="✓","Charleville ✓",$F140)</f>
        <v>Charleville</v>
      </c>
      <c r="AE18" s="32"/>
      <c r="AF18" s="30" t="str">
        <f>IF($P292="✓","Dartmoor ✓",$F292)</f>
        <v>Dartmoor</v>
      </c>
      <c r="AG18" s="30"/>
      <c r="AH18" s="32" t="str">
        <f>IF($P212="✓","Batemans Bay ✓",$F212)</f>
        <v>Batemans Bay</v>
      </c>
      <c r="AI18" s="32"/>
      <c r="AJ18" s="28" t="str">
        <f>IF($P396="✓","Pinnaroo ✓",$F396)</f>
        <v>Pinnaroo</v>
      </c>
      <c r="AK18" s="28"/>
      <c r="AL18" s="33" t="str">
        <f>IF($P352="✓","Lady Barron ✓",$F352)</f>
        <v>Lady Barron</v>
      </c>
      <c r="AM18" s="33"/>
      <c r="AN18" s="32" t="str">
        <f>IF($P230="✓","Balranald ✓",$F230)</f>
        <v>Balranald</v>
      </c>
      <c r="AO18" s="32"/>
    </row>
    <row r="19" spans="1:41" x14ac:dyDescent="0.3">
      <c r="A19" s="5"/>
      <c r="F19" s="15"/>
      <c r="G19" s="15"/>
      <c r="H19" s="2"/>
      <c r="K19" s="13"/>
      <c r="P19" s="2"/>
      <c r="Q19" s="2"/>
    </row>
    <row r="20" spans="1:41" ht="29.4" customHeight="1" x14ac:dyDescent="0.3">
      <c r="A20" s="5"/>
      <c r="F20" s="22" t="s">
        <v>253</v>
      </c>
      <c r="G20" s="22"/>
      <c r="H20" s="2"/>
      <c r="I20" s="21" t="s">
        <v>112</v>
      </c>
      <c r="J20" s="21"/>
      <c r="K20" s="21"/>
      <c r="M20" s="1" t="str">
        <f t="shared" ref="M20" si="27">IF(I20="It's on the wish list!","✓","")</f>
        <v>✓</v>
      </c>
      <c r="N20" s="1" t="str">
        <f t="shared" ref="N20" si="28">IF(I20="I'm planning it!  Chill out!","✓","")</f>
        <v/>
      </c>
      <c r="O20" s="1" t="str">
        <f t="shared" ref="O20" si="29">IF(I20="I transited through.  That counts, right?","✓","")</f>
        <v/>
      </c>
      <c r="P20" s="1" t="str">
        <f t="shared" ref="P20" si="30">IF(I20="Done!  That one's ticked!","✓","")</f>
        <v/>
      </c>
      <c r="Q20" s="1" t="str">
        <f t="shared" ref="Q20" si="31">IF(I20="Neeever gonna happen","✓","")</f>
        <v/>
      </c>
      <c r="R20" s="1"/>
      <c r="S20" s="19" t="str">
        <f t="shared" si="19"/>
        <v/>
      </c>
      <c r="T20" s="16">
        <f t="shared" ref="T20" si="32">10-COUNTIF(V20:AO20,"*✓*")</f>
        <v>10</v>
      </c>
      <c r="U20" s="17" t="s">
        <v>0</v>
      </c>
      <c r="V20" s="32" t="str">
        <f>IF($P224="✓","Bega ✓",$F224)</f>
        <v>Bega</v>
      </c>
      <c r="W20" s="32"/>
      <c r="X20" s="28" t="str">
        <f>IF($P372="✓","Kingston (South East) ✓",$F372)</f>
        <v>Kingston (South-East)</v>
      </c>
      <c r="Y20" s="28"/>
      <c r="Z20" s="29" t="str">
        <f>IF($P22="✓","Uluru / Yulara ✓",$F22)</f>
        <v>Uluru / Yulara</v>
      </c>
      <c r="AA20" s="29"/>
      <c r="AB20" s="30" t="str">
        <f>IF($P248="✓","Shepparton ✓",$F248)</f>
        <v>Shepparton</v>
      </c>
      <c r="AC20" s="30"/>
      <c r="AD20" s="31" t="str">
        <f>IF($P128="✓","Onslow ✓",$F128)</f>
        <v>Onslow</v>
      </c>
      <c r="AE20" s="31"/>
      <c r="AF20" s="32" t="str">
        <f>IF($P144="✓","Birdsville ✓",$F144)</f>
        <v>Birdsville</v>
      </c>
      <c r="AG20" s="32"/>
      <c r="AH20" s="30" t="str">
        <f>IF($P304="✓","Mansfield ✓",$F304)</f>
        <v>Mansfield</v>
      </c>
      <c r="AI20" s="30"/>
      <c r="AJ20" s="32" t="str">
        <f>IF($P168="✓","Goondiwindi ✓",$F168)</f>
        <v>Goondiwindi</v>
      </c>
      <c r="AK20" s="32"/>
      <c r="AL20" s="28" t="str">
        <f>IF($P390="✓","Corny Point ✓",$F390)</f>
        <v>Corny Point</v>
      </c>
      <c r="AM20" s="28"/>
      <c r="AN20" s="33" t="str">
        <f>IF($P346="✓","Scottsdale ✓",$F346)</f>
        <v>Scottsdale</v>
      </c>
      <c r="AO20" s="33"/>
    </row>
    <row r="21" spans="1:41" x14ac:dyDescent="0.3">
      <c r="A21" s="5"/>
      <c r="F21" s="15"/>
      <c r="G21" s="15"/>
      <c r="H21" s="2"/>
      <c r="K21" s="13"/>
      <c r="P21" s="2"/>
      <c r="Q21" s="2"/>
    </row>
    <row r="22" spans="1:41" ht="29.4" customHeight="1" x14ac:dyDescent="0.3">
      <c r="A22" s="5"/>
      <c r="F22" s="22" t="s">
        <v>257</v>
      </c>
      <c r="G22" s="22"/>
      <c r="H22" s="2"/>
      <c r="I22" s="21" t="s">
        <v>112</v>
      </c>
      <c r="J22" s="21"/>
      <c r="K22" s="21"/>
      <c r="M22" s="1" t="str">
        <f t="shared" ref="M22" si="33">IF(I22="It's on the wish list!","✓","")</f>
        <v>✓</v>
      </c>
      <c r="N22" s="1" t="str">
        <f t="shared" ref="N22" si="34">IF(I22="I'm planning it!  Chill out!","✓","")</f>
        <v/>
      </c>
      <c r="O22" s="1" t="str">
        <f t="shared" ref="O22" si="35">IF(I22="I transited through.  That counts, right?","✓","")</f>
        <v/>
      </c>
      <c r="P22" s="1" t="str">
        <f t="shared" ref="P22" si="36">IF(I22="Done!  That one's ticked!","✓","")</f>
        <v/>
      </c>
      <c r="Q22" s="1" t="str">
        <f t="shared" ref="Q22" si="37">IF(I22="Neeever gonna happen","✓","")</f>
        <v/>
      </c>
      <c r="R22" s="1"/>
      <c r="S22" s="19" t="str">
        <f t="shared" si="19"/>
        <v/>
      </c>
      <c r="T22" s="16">
        <f t="shared" ref="T22" si="38">10-COUNTIF(V22:AO22,"*✓*")</f>
        <v>10</v>
      </c>
      <c r="U22" s="17" t="s">
        <v>0</v>
      </c>
      <c r="V22" s="30" t="str">
        <f>IF($P246="✓","Ballarat ✓",$F246)</f>
        <v>Ballarat</v>
      </c>
      <c r="W22" s="30"/>
      <c r="X22" s="32" t="str">
        <f>IF($P202="✓","Queanbeyan ✓",$F202)</f>
        <v>Queanbeyan</v>
      </c>
      <c r="Y22" s="32"/>
      <c r="Z22" s="28" t="str">
        <f>IF($P400="✓","Jamestown ✓",$F400)</f>
        <v>Jamestown</v>
      </c>
      <c r="AA22" s="28"/>
      <c r="AB22" s="34" t="str">
        <f>IF($P18="✓","Katherine ✓",$F18)</f>
        <v>Katherine</v>
      </c>
      <c r="AC22" s="34"/>
      <c r="AD22" s="30" t="str">
        <f>IF($P244="✓","Ararat ✓",$F244)</f>
        <v>Ararat</v>
      </c>
      <c r="AE22" s="30"/>
      <c r="AF22" s="31" t="str">
        <f>IF($P46="✓","Broome ✓",$F46)</f>
        <v>Broome</v>
      </c>
      <c r="AG22" s="31"/>
      <c r="AH22" s="32" t="str">
        <f>IF($P134="✓","Sunshine Coast ✓",$F134)</f>
        <v>Sunshine Coast</v>
      </c>
      <c r="AI22" s="32"/>
      <c r="AJ22" s="30" t="str">
        <f>IF($P314="✓","Castlemaine ✓",$F314)</f>
        <v>Castlemaine</v>
      </c>
      <c r="AK22" s="30"/>
      <c r="AL22" s="32" t="str">
        <f>IF($P206="✓","Bourke ✓",$F206)</f>
        <v>Bourke</v>
      </c>
      <c r="AM22" s="32"/>
      <c r="AN22" s="28" t="str">
        <f>IF($P380="✓","Arkaroola ✓",$F380)</f>
        <v>Arkaroola</v>
      </c>
      <c r="AO22" s="28"/>
    </row>
    <row r="23" spans="1:41" x14ac:dyDescent="0.3">
      <c r="A23" s="5"/>
      <c r="F23" s="15"/>
      <c r="G23" s="15"/>
      <c r="H23" s="2"/>
      <c r="K23" s="13"/>
      <c r="P23" s="2"/>
      <c r="Q23" s="2"/>
    </row>
    <row r="24" spans="1:41" ht="29.4" customHeight="1" x14ac:dyDescent="0.3">
      <c r="A24" s="5"/>
      <c r="F24" s="22" t="s">
        <v>254</v>
      </c>
      <c r="G24" s="22"/>
      <c r="H24" s="2"/>
      <c r="I24" s="21" t="s">
        <v>112</v>
      </c>
      <c r="J24" s="21"/>
      <c r="K24" s="21"/>
      <c r="M24" s="1" t="str">
        <f t="shared" ref="M24" si="39">IF(I24="It's on the wish list!","✓","")</f>
        <v>✓</v>
      </c>
      <c r="N24" s="1" t="str">
        <f t="shared" ref="N24" si="40">IF(I24="I'm planning it!  Chill out!","✓","")</f>
        <v/>
      </c>
      <c r="O24" s="1" t="str">
        <f t="shared" ref="O24" si="41">IF(I24="I transited through.  That counts, right?","✓","")</f>
        <v/>
      </c>
      <c r="P24" s="1" t="str">
        <f t="shared" ref="P24:P30" si="42">IF(I24="Done!  That one's ticked!","✓","")</f>
        <v/>
      </c>
      <c r="Q24" s="1" t="str">
        <f t="shared" ref="Q24" si="43">IF(I24="Neeever gonna happen","✓","")</f>
        <v/>
      </c>
      <c r="R24" s="1"/>
      <c r="S24" s="19" t="str">
        <f t="shared" si="19"/>
        <v/>
      </c>
      <c r="T24" s="16">
        <f t="shared" ref="T24" si="44">10-COUNTIF(V24:AO24,"*✓*")</f>
        <v>10</v>
      </c>
      <c r="U24" s="17" t="s">
        <v>0</v>
      </c>
      <c r="V24" s="31" t="str">
        <f>IF($P66="✓","Kununarra ✓",$F66)</f>
        <v>Kununurra</v>
      </c>
      <c r="W24" s="31"/>
      <c r="X24" s="30" t="str">
        <f>IF($P274="✓","Wangaratta ✓",$F274)</f>
        <v>Wangaratta</v>
      </c>
      <c r="Y24" s="30"/>
      <c r="Z24" s="32" t="str">
        <f>IF($P154="✓","Port Douglas ✓",$F154)</f>
        <v>Port Douglas</v>
      </c>
      <c r="AA24" s="32"/>
      <c r="AB24" s="28" t="str">
        <f>IF($P370="✓","Coober Pedy ✓",$F370)</f>
        <v>Coober Pedy</v>
      </c>
      <c r="AC24" s="28"/>
      <c r="AD24" s="29" t="str">
        <f>IF($P24="✓","Tennant Creek ✓",$F24)</f>
        <v>Tennant Creek</v>
      </c>
      <c r="AE24" s="29"/>
      <c r="AF24" s="30" t="str">
        <f>IF($P270="✓","Mallacoota ✓",$F270)</f>
        <v>Mallacoota</v>
      </c>
      <c r="AG24" s="30"/>
      <c r="AH24" s="31" t="str">
        <f>IF($P94="✓","Dalwallinu ✓",$F94)</f>
        <v>Dalwallinu</v>
      </c>
      <c r="AI24" s="31"/>
      <c r="AJ24" s="32" t="str">
        <f>IF($P174="✓","Moreton Island ✓",$F174)</f>
        <v>Moreton Island</v>
      </c>
      <c r="AK24" s="32"/>
      <c r="AL24" s="30" t="str">
        <f>IF($P298="✓","Torquay ✓",$F298)</f>
        <v>Torquay</v>
      </c>
      <c r="AM24" s="30"/>
      <c r="AN24" s="32" t="str">
        <f>IF($P166="✓","Miles ✓",$F166)</f>
        <v>Miles</v>
      </c>
      <c r="AO24" s="32"/>
    </row>
    <row r="25" spans="1:41" x14ac:dyDescent="0.3">
      <c r="A25" s="5"/>
      <c r="F25" s="15"/>
      <c r="G25" s="15"/>
      <c r="H25" s="2"/>
      <c r="K25" s="13"/>
      <c r="P25" s="2"/>
      <c r="Q25" s="2"/>
    </row>
    <row r="26" spans="1:41" ht="29.4" customHeight="1" x14ac:dyDescent="0.3">
      <c r="A26" s="5"/>
      <c r="F26" s="22" t="s">
        <v>255</v>
      </c>
      <c r="G26" s="22"/>
      <c r="H26" s="2"/>
      <c r="I26" s="21" t="s">
        <v>112</v>
      </c>
      <c r="J26" s="21"/>
      <c r="K26" s="21"/>
      <c r="M26" s="1" t="str">
        <f t="shared" ref="M26" si="45">IF(I26="It's on the wish list!","✓","")</f>
        <v>✓</v>
      </c>
      <c r="N26" s="1" t="str">
        <f t="shared" ref="N26" si="46">IF(I26="I'm planning it!  Chill out!","✓","")</f>
        <v/>
      </c>
      <c r="O26" s="1" t="str">
        <f t="shared" ref="O26" si="47">IF(I26="I transited through.  That counts, right?","✓","")</f>
        <v/>
      </c>
      <c r="P26" s="1" t="str">
        <f t="shared" ref="P26:P32" si="48">IF(I26="Done!  That one's ticked!","✓","")</f>
        <v/>
      </c>
      <c r="Q26" s="1" t="str">
        <f t="shared" ref="Q26" si="49">IF(I26="Neeever gonna happen","✓","")</f>
        <v/>
      </c>
      <c r="R26" s="1"/>
      <c r="S26" s="19" t="str">
        <f t="shared" si="19"/>
        <v/>
      </c>
      <c r="T26" s="16">
        <f t="shared" ref="T26" si="50">10-COUNTIF(V26:AO26,"*✓*")</f>
        <v>10</v>
      </c>
      <c r="U26" s="17" t="s">
        <v>0</v>
      </c>
      <c r="V26" s="37" t="str">
        <f>IF($P434="✓","Heard Island and McDonald Islands ✓",$F434)</f>
        <v>Heard Island and McDonald Islands</v>
      </c>
      <c r="W26" s="37"/>
      <c r="X26" s="31" t="str">
        <f>IF($P126="✓","Gascoyne Junction ✓",$F126)</f>
        <v>Gascoyne Junction</v>
      </c>
      <c r="Y26" s="31"/>
      <c r="Z26" s="30" t="str">
        <f>IF($P242="✓","Bendigo ✓",$F242)</f>
        <v>Bendigo</v>
      </c>
      <c r="AA26" s="30"/>
      <c r="AB26" s="32" t="str">
        <f>IF($P132="✓","Gold Coast ✓",$F132)</f>
        <v>Gold Coast</v>
      </c>
      <c r="AC26" s="32"/>
      <c r="AD26" s="28" t="str">
        <f>IF($P374="✓","Kingston (Kangaroo Island) ✓",$F374)</f>
        <v>Kingston (Kangaroo Island)</v>
      </c>
      <c r="AE26" s="28"/>
      <c r="AF26" s="29" t="str">
        <f>IF($P26="✓","Tiwi Islands ✓",$F26)</f>
        <v>Tiwi Islands</v>
      </c>
      <c r="AG26" s="29"/>
      <c r="AH26" s="30" t="str">
        <f>IF($P256="✓","Lorne ✓",$F256)</f>
        <v>Lorne</v>
      </c>
      <c r="AI26" s="30"/>
      <c r="AJ26" s="31" t="str">
        <f>IF($P68="✓","Eucla ✓",$F68)</f>
        <v>Eucla</v>
      </c>
      <c r="AK26" s="31"/>
      <c r="AL26" s="32" t="str">
        <f>IF($P220="✓","Grafton ✓",$F220)</f>
        <v>Grafton</v>
      </c>
      <c r="AM26" s="32"/>
      <c r="AN26" s="30" t="str">
        <f>IF($P310="✓","Glenmaggie ✓",$F310)</f>
        <v>Glenmaggie</v>
      </c>
      <c r="AO26" s="30"/>
    </row>
    <row r="27" spans="1:41" x14ac:dyDescent="0.3">
      <c r="A27" s="5"/>
      <c r="F27" s="15"/>
      <c r="G27" s="15"/>
      <c r="H27" s="2"/>
      <c r="K27" s="13"/>
      <c r="P27" s="2"/>
      <c r="Q27" s="2"/>
    </row>
    <row r="28" spans="1:41" ht="29.4" customHeight="1" x14ac:dyDescent="0.3">
      <c r="A28" s="5"/>
      <c r="F28" s="22" t="s">
        <v>256</v>
      </c>
      <c r="G28" s="22"/>
      <c r="H28" s="2"/>
      <c r="I28" s="21" t="s">
        <v>112</v>
      </c>
      <c r="J28" s="21"/>
      <c r="K28" s="21"/>
      <c r="M28" s="1" t="str">
        <f t="shared" ref="M28" si="51">IF(I28="It's on the wish list!","✓","")</f>
        <v>✓</v>
      </c>
      <c r="N28" s="1" t="str">
        <f t="shared" ref="N28" si="52">IF(I28="I'm planning it!  Chill out!","✓","")</f>
        <v/>
      </c>
      <c r="O28" s="1" t="str">
        <f t="shared" ref="O28" si="53">IF(I28="I transited through.  That counts, right?","✓","")</f>
        <v/>
      </c>
      <c r="P28" s="1" t="str">
        <f t="shared" ref="P28" si="54">IF(I28="Done!  That one's ticked!","✓","")</f>
        <v/>
      </c>
      <c r="Q28" s="1" t="str">
        <f t="shared" ref="Q28" si="55">IF(I28="Neeever gonna happen","✓","")</f>
        <v/>
      </c>
      <c r="R28" s="1"/>
      <c r="S28" s="19" t="str">
        <f t="shared" si="19"/>
        <v/>
      </c>
      <c r="T28" s="16">
        <f t="shared" ref="T28" si="56">10-COUNTIF(V28:AO28,"*✓*")</f>
        <v>10</v>
      </c>
      <c r="U28" s="17" t="s">
        <v>0</v>
      </c>
      <c r="V28" s="33" t="str">
        <f>IF($P338="✓","Wynward ✓",$F338)</f>
        <v>Wynward</v>
      </c>
      <c r="W28" s="33"/>
      <c r="X28" s="37" t="str">
        <f>IF($P432="✓","Ashmore and Cartier Islands ✓",$F432)</f>
        <v>Ashmore and Cartier Islands</v>
      </c>
      <c r="Y28" s="37"/>
      <c r="Z28" s="31" t="str">
        <f>IF($P74="✓","Sir Samuel ✓",$F74)</f>
        <v>Sir Samuel</v>
      </c>
      <c r="AA28" s="31"/>
      <c r="AB28" s="30" t="str">
        <f>IF($P276="✓","Wodonga ✓",$F276)</f>
        <v>Wodonga</v>
      </c>
      <c r="AC28" s="30"/>
      <c r="AD28" s="32" t="str">
        <f>IF($P150="✓","Cairns ✓",$F150)</f>
        <v>Cairns</v>
      </c>
      <c r="AE28" s="32"/>
      <c r="AF28" s="28" t="str">
        <f>IF($P368="✓","Ceduna ✓",$F368)</f>
        <v>Ceduna</v>
      </c>
      <c r="AG28" s="28"/>
      <c r="AH28" s="29" t="str">
        <f>IF($P28="✓","Arnhem Land ✓",$F28)</f>
        <v>Arnhem Land</v>
      </c>
      <c r="AI28" s="29"/>
      <c r="AJ28" s="30" t="str">
        <f>IF($P290="✓","Horsham ✓",$F290)</f>
        <v>Horsham</v>
      </c>
      <c r="AK28" s="30"/>
      <c r="AL28" s="31" t="str">
        <f>IF($P76="✓","Paynes Find ✓",$F76)</f>
        <v>Paynes Find</v>
      </c>
      <c r="AM28" s="31"/>
      <c r="AN28" s="32" t="str">
        <f>IF($P148="✓","Thursday Island ✓",$F148)</f>
        <v>Thursday Island</v>
      </c>
      <c r="AO28" s="32"/>
    </row>
    <row r="29" spans="1:41" x14ac:dyDescent="0.3">
      <c r="A29" s="5"/>
      <c r="F29" s="15"/>
      <c r="G29" s="15"/>
      <c r="H29" s="2"/>
      <c r="K29" s="13"/>
      <c r="P29" s="2"/>
      <c r="Q29" s="2"/>
    </row>
    <row r="30" spans="1:41" ht="29.4" customHeight="1" x14ac:dyDescent="0.3">
      <c r="A30" s="5"/>
      <c r="F30" s="22" t="s">
        <v>258</v>
      </c>
      <c r="G30" s="22"/>
      <c r="H30" s="2"/>
      <c r="I30" s="21" t="s">
        <v>112</v>
      </c>
      <c r="J30" s="21"/>
      <c r="K30" s="21"/>
      <c r="M30" s="1" t="str">
        <f t="shared" ref="M30" si="57">IF(I30="It's on the wish list!","✓","")</f>
        <v>✓</v>
      </c>
      <c r="N30" s="1" t="str">
        <f t="shared" ref="N30" si="58">IF(I30="I'm planning it!  Chill out!","✓","")</f>
        <v/>
      </c>
      <c r="O30" s="1" t="str">
        <f t="shared" ref="O30" si="59">IF(I30="I transited through.  That counts, right?","✓","")</f>
        <v/>
      </c>
      <c r="P30" s="1" t="str">
        <f t="shared" si="42"/>
        <v/>
      </c>
      <c r="Q30" s="1" t="str">
        <f t="shared" ref="Q30" si="60">IF(I30="Neeever gonna happen","✓","")</f>
        <v/>
      </c>
      <c r="R30" s="1"/>
      <c r="S30" s="19" t="str">
        <f t="shared" si="19"/>
        <v/>
      </c>
      <c r="T30" s="16">
        <f t="shared" ref="T30" si="61">10-COUNTIF(V30:AO30,"*✓*")</f>
        <v>10</v>
      </c>
      <c r="U30" s="17" t="s">
        <v>0</v>
      </c>
      <c r="V30" s="30" t="str">
        <f>IF($P250="✓","Mildura ✓",$F250)</f>
        <v>Mildura</v>
      </c>
      <c r="W30" s="30"/>
      <c r="X30" s="33" t="str">
        <f>IF($P356="✓","Currie ✓",$F356)</f>
        <v>Currie</v>
      </c>
      <c r="Y30" s="33"/>
      <c r="Z30" s="37" t="str">
        <f>IF($P430="✓","Coral Bay Islands ✓",$F430)</f>
        <v>Coral Bay Islands</v>
      </c>
      <c r="AA30" s="37"/>
      <c r="AB30" s="31" t="str">
        <f>IF($P64="✓","Kalgoorlie ✓",$F64)</f>
        <v>Kalgoorlie</v>
      </c>
      <c r="AC30" s="31"/>
      <c r="AD30" s="30" t="str">
        <f>IF($P260="✓","Mornington ✓",$F260)</f>
        <v>Mornington</v>
      </c>
      <c r="AE30" s="30"/>
      <c r="AF30" s="32" t="str">
        <f>IF($P158="✓","Noosa ✓",$F158)</f>
        <v>Noosa</v>
      </c>
      <c r="AG30" s="32"/>
      <c r="AH30" s="28" t="str">
        <f>IF($P382="✓","Quorn ✓",$F382)</f>
        <v>Quorn</v>
      </c>
      <c r="AI30" s="28"/>
      <c r="AJ30" s="29" t="str">
        <f>IF($P30="✓","Kings Canyon ✓",$F30)</f>
        <v>Kings Canyon</v>
      </c>
      <c r="AK30" s="29"/>
      <c r="AL30" s="30" t="str">
        <f>IF($P322="✓","Rye ✓",$F322)</f>
        <v>Rye</v>
      </c>
      <c r="AM30" s="30"/>
      <c r="AN30" s="31" t="str">
        <f>IF($P92="✓","Mukinbudin ✓",$F92)</f>
        <v>Mukinbudin</v>
      </c>
      <c r="AO30" s="31"/>
    </row>
    <row r="31" spans="1:41" x14ac:dyDescent="0.3">
      <c r="A31" s="5"/>
      <c r="F31" s="15"/>
      <c r="G31" s="15"/>
      <c r="H31" s="2"/>
      <c r="K31" s="13"/>
      <c r="P31" s="2"/>
      <c r="Q31" s="2"/>
    </row>
    <row r="32" spans="1:41" ht="29.4" customHeight="1" x14ac:dyDescent="0.3">
      <c r="A32" s="5"/>
      <c r="F32" s="22" t="s">
        <v>259</v>
      </c>
      <c r="G32" s="22"/>
      <c r="H32" s="2"/>
      <c r="I32" s="21" t="s">
        <v>112</v>
      </c>
      <c r="J32" s="21"/>
      <c r="K32" s="21"/>
      <c r="M32" s="1" t="str">
        <f t="shared" ref="M32" si="62">IF(I32="It's on the wish list!","✓","")</f>
        <v>✓</v>
      </c>
      <c r="N32" s="1" t="str">
        <f t="shared" ref="N32" si="63">IF(I32="I'm planning it!  Chill out!","✓","")</f>
        <v/>
      </c>
      <c r="O32" s="1" t="str">
        <f t="shared" ref="O32" si="64">IF(I32="I transited through.  That counts, right?","✓","")</f>
        <v/>
      </c>
      <c r="P32" s="1" t="str">
        <f t="shared" si="48"/>
        <v/>
      </c>
      <c r="Q32" s="1" t="str">
        <f t="shared" ref="Q32" si="65">IF(I32="Neeever gonna happen","✓","")</f>
        <v/>
      </c>
      <c r="R32" s="1"/>
      <c r="S32" s="19" t="str">
        <f t="shared" si="19"/>
        <v/>
      </c>
      <c r="T32" s="16">
        <f t="shared" ref="T32" si="66">10-COUNTIF(V32:AO32,"*✓*")</f>
        <v>10</v>
      </c>
      <c r="U32" s="17" t="s">
        <v>0</v>
      </c>
      <c r="V32" s="32" t="str">
        <f>IF($P190="✓","Eden ✓",$F190)</f>
        <v>Eden</v>
      </c>
      <c r="W32" s="32"/>
      <c r="X32" s="30" t="str">
        <f>IF($P258="✓","Phillip Island ✓",$F258)</f>
        <v>Phillip Island</v>
      </c>
      <c r="Y32" s="30"/>
      <c r="Z32" s="33" t="str">
        <f>IF($P344="✓","St. Helena ✓",$F344)</f>
        <v>St. Helena</v>
      </c>
      <c r="AA32" s="33"/>
      <c r="AB32" s="37" t="str">
        <f>IF($P428="✓","Jervis Bay Territory ✓",$F428)</f>
        <v>Jervis Bay Territory</v>
      </c>
      <c r="AC32" s="37"/>
      <c r="AD32" s="31" t="str">
        <f>IF($P56="✓","Bunbury ✓",$F56)</f>
        <v>Bunbury</v>
      </c>
      <c r="AE32" s="31"/>
      <c r="AF32" s="30" t="str">
        <f>IF($P280="✓","Echuca ✓",$F280)</f>
        <v>Echuca</v>
      </c>
      <c r="AG32" s="30"/>
      <c r="AH32" s="32" t="str">
        <f>IF($P178="✓","K'gari ✓",$F178)</f>
        <v>K'gari</v>
      </c>
      <c r="AI32" s="32"/>
      <c r="AJ32" s="28" t="str">
        <f>IF($P386="✓","Victor Harbor ✓",$F386)</f>
        <v>Victor Harbor</v>
      </c>
      <c r="AK32" s="28"/>
      <c r="AL32" s="29" t="str">
        <f>IF($P32="✓","Ranken ✓",$F32)</f>
        <v>Ranken</v>
      </c>
      <c r="AM32" s="29"/>
      <c r="AN32" s="30" t="str">
        <f>IF($P264="✓","Woodside Beach ✓",$F264)</f>
        <v>Woodside Beach</v>
      </c>
      <c r="AO32" s="30"/>
    </row>
    <row r="33" spans="1:41" x14ac:dyDescent="0.3">
      <c r="A33" s="5"/>
      <c r="F33" s="15"/>
      <c r="G33" s="15"/>
      <c r="H33" s="2"/>
      <c r="K33" s="13"/>
      <c r="P33" s="2"/>
      <c r="Q33" s="2"/>
    </row>
    <row r="34" spans="1:41" ht="29.4" customHeight="1" x14ac:dyDescent="0.3">
      <c r="A34" s="5"/>
      <c r="F34" s="22" t="s">
        <v>260</v>
      </c>
      <c r="G34" s="22"/>
      <c r="H34" s="2"/>
      <c r="I34" s="21" t="s">
        <v>112</v>
      </c>
      <c r="J34" s="21"/>
      <c r="K34" s="21"/>
      <c r="M34" s="1" t="str">
        <f t="shared" ref="M34" si="67">IF(I34="It's on the wish list!","✓","")</f>
        <v>✓</v>
      </c>
      <c r="N34" s="1" t="str">
        <f t="shared" ref="N34" si="68">IF(I34="I'm planning it!  Chill out!","✓","")</f>
        <v/>
      </c>
      <c r="O34" s="1" t="str">
        <f t="shared" ref="O34" si="69">IF(I34="I transited through.  That counts, right?","✓","")</f>
        <v/>
      </c>
      <c r="P34" s="1" t="str">
        <f t="shared" ref="P34" si="70">IF(I34="Done!  That one's ticked!","✓","")</f>
        <v/>
      </c>
      <c r="Q34" s="1" t="str">
        <f t="shared" ref="Q34" si="71">IF(I34="Neeever gonna happen","✓","")</f>
        <v/>
      </c>
      <c r="R34" s="1"/>
      <c r="S34" s="19" t="str">
        <f t="shared" si="19"/>
        <v/>
      </c>
      <c r="T34" s="16">
        <f t="shared" ref="T34" si="72">10-COUNTIF(V34:AO34,"*✓*")</f>
        <v>10</v>
      </c>
      <c r="U34" s="17" t="s">
        <v>0</v>
      </c>
      <c r="V34" s="31" t="str">
        <f>IF($P84="✓","Southern Cross ✓",$F84)</f>
        <v>Southern Cross</v>
      </c>
      <c r="W34" s="31"/>
      <c r="X34" s="32" t="str">
        <f>IF($P160="✓","Toowoomba ✓",$F160)</f>
        <v>Toowoomba</v>
      </c>
      <c r="Y34" s="32"/>
      <c r="Z34" s="30" t="str">
        <f>IF($P272="✓","Omeo ✓",$F272)</f>
        <v>Omeo</v>
      </c>
      <c r="AA34" s="30"/>
      <c r="AB34" s="33" t="str">
        <f>IF($P350="✓","Cygnet ✓",$F350)</f>
        <v>Cygnet</v>
      </c>
      <c r="AC34" s="33"/>
      <c r="AD34" s="37" t="str">
        <f>IF($P422="✓","Lord Howe Island ✓",$F422)</f>
        <v>Lord Howe Island</v>
      </c>
      <c r="AE34" s="37"/>
      <c r="AF34" s="31" t="str">
        <f>IF($P80="✓","Derby ✓",$F80)</f>
        <v>Derby</v>
      </c>
      <c r="AG34" s="31"/>
      <c r="AH34" s="30" t="str">
        <f>IF($P262="✓","Traralgon ✓",$F262)</f>
        <v>Traralgon</v>
      </c>
      <c r="AI34" s="30"/>
      <c r="AJ34" s="32" t="str">
        <f>IF($P182="✓","MacKenzie River ✓",$F182)</f>
        <v>MacKenzie River</v>
      </c>
      <c r="AK34" s="32"/>
      <c r="AL34" s="28" t="str">
        <f>IF($P392="✓","Renmark ✓",$F392)</f>
        <v>Renmark</v>
      </c>
      <c r="AM34" s="28"/>
      <c r="AN34" s="29" t="str">
        <f>IF($P34="✓","Ghan ✓",$F34)</f>
        <v>Ghan</v>
      </c>
      <c r="AO34" s="29"/>
    </row>
    <row r="35" spans="1:41" x14ac:dyDescent="0.3">
      <c r="A35" s="5"/>
      <c r="F35" s="15"/>
      <c r="G35" s="15"/>
      <c r="H35" s="2"/>
      <c r="K35" s="13"/>
      <c r="P35" s="2"/>
      <c r="Q35" s="2"/>
    </row>
    <row r="36" spans="1:41" ht="29.4" customHeight="1" x14ac:dyDescent="0.3">
      <c r="A36" s="5"/>
      <c r="F36" s="22" t="s">
        <v>261</v>
      </c>
      <c r="G36" s="22"/>
      <c r="H36" s="2"/>
      <c r="I36" s="21" t="s">
        <v>112</v>
      </c>
      <c r="J36" s="21"/>
      <c r="K36" s="21"/>
      <c r="M36" s="1" t="str">
        <f t="shared" ref="M36" si="73">IF(I36="It's on the wish list!","✓","")</f>
        <v>✓</v>
      </c>
      <c r="N36" s="1" t="str">
        <f t="shared" ref="N36" si="74">IF(I36="I'm planning it!  Chill out!","✓","")</f>
        <v/>
      </c>
      <c r="O36" s="1" t="str">
        <f t="shared" ref="O36" si="75">IF(I36="I transited through.  That counts, right?","✓","")</f>
        <v/>
      </c>
      <c r="P36" s="1" t="str">
        <f t="shared" ref="P36:P90" si="76">IF(I36="Done!  That one's ticked!","✓","")</f>
        <v/>
      </c>
      <c r="Q36" s="1" t="str">
        <f t="shared" ref="Q36" si="77">IF(I36="Neeever gonna happen","✓","")</f>
        <v/>
      </c>
      <c r="R36" s="1"/>
      <c r="S36" s="19" t="str">
        <f t="shared" ref="S36:S56" si="78">IF(T36=0,"BINGO","")</f>
        <v/>
      </c>
      <c r="T36" s="16">
        <f t="shared" ref="T36" si="79">10-COUNTIF(V36:AO36,"*✓*")</f>
        <v>10</v>
      </c>
      <c r="U36" s="17" t="s">
        <v>0</v>
      </c>
      <c r="V36" s="30" t="str">
        <f>IF($P316="✓","Maryborough ✓",$F316)</f>
        <v>Maryborough</v>
      </c>
      <c r="W36" s="30"/>
      <c r="X36" s="31" t="str">
        <f>IF($P86="✓","Pemberton ✓",$F86)</f>
        <v>Pemberton</v>
      </c>
      <c r="Y36" s="31"/>
      <c r="Z36" s="32" t="str">
        <f>IF($P170="✓","Longreach ✓",$F170)</f>
        <v>Longreach</v>
      </c>
      <c r="AA36" s="32"/>
      <c r="AB36" s="30" t="str">
        <f>IF($P306="✓","Mount Buller ✓",$F306)</f>
        <v>Mount Buller</v>
      </c>
      <c r="AC36" s="30"/>
      <c r="AD36" s="33" t="str">
        <f>IF($P342="✓","Port Arthur ✓",$F342)</f>
        <v>Port Arthur</v>
      </c>
      <c r="AE36" s="33"/>
      <c r="AF36" s="37" t="str">
        <f>IF($P418="✓","Norfolk Island ✓",$F418)</f>
        <v>Norfolk Island</v>
      </c>
      <c r="AG36" s="37"/>
      <c r="AH36" s="31" t="str">
        <f>IF($P72="✓","Warburton ✓",$F72)</f>
        <v>Warburton</v>
      </c>
      <c r="AI36" s="31"/>
      <c r="AJ36" s="30" t="str">
        <f>IF($P330="✓","Port Albert ✓",$F330)</f>
        <v>Port Albert</v>
      </c>
      <c r="AK36" s="30"/>
      <c r="AL36" s="32" t="str">
        <f>IF($P164="✓","Dalby ✓",$F164)</f>
        <v>Dalby</v>
      </c>
      <c r="AM36" s="32"/>
      <c r="AN36" s="28" t="str">
        <f>IF($P402="✓","Streaky Bay ✓",$F402)</f>
        <v>Streaky Bay</v>
      </c>
      <c r="AO36" s="28"/>
    </row>
    <row r="37" spans="1:41" x14ac:dyDescent="0.3">
      <c r="A37" s="5"/>
      <c r="F37" s="15"/>
      <c r="G37" s="15"/>
      <c r="H37" s="2"/>
      <c r="K37" s="13"/>
      <c r="P37" s="2"/>
      <c r="Q37" s="2"/>
    </row>
    <row r="38" spans="1:41" ht="29.4" customHeight="1" x14ac:dyDescent="0.3">
      <c r="A38" s="5"/>
      <c r="F38" s="22" t="s">
        <v>262</v>
      </c>
      <c r="G38" s="22"/>
      <c r="H38" s="2"/>
      <c r="I38" s="21" t="s">
        <v>112</v>
      </c>
      <c r="J38" s="21"/>
      <c r="K38" s="21"/>
      <c r="M38" s="1" t="str">
        <f t="shared" ref="M38" si="80">IF(I38="It's on the wish list!","✓","")</f>
        <v>✓</v>
      </c>
      <c r="N38" s="1" t="str">
        <f t="shared" ref="N38" si="81">IF(I38="I'm planning it!  Chill out!","✓","")</f>
        <v/>
      </c>
      <c r="O38" s="1" t="str">
        <f t="shared" ref="O38" si="82">IF(I38="I transited through.  That counts, right?","✓","")</f>
        <v/>
      </c>
      <c r="P38" s="1" t="str">
        <f t="shared" ref="P38:P92" si="83">IF(I38="Done!  That one's ticked!","✓","")</f>
        <v/>
      </c>
      <c r="Q38" s="1" t="str">
        <f t="shared" ref="Q38" si="84">IF(I38="Neeever gonna happen","✓","")</f>
        <v/>
      </c>
      <c r="R38" s="1"/>
      <c r="S38" s="19" t="str">
        <f t="shared" si="78"/>
        <v/>
      </c>
      <c r="T38" s="16">
        <f t="shared" ref="T38" si="85">10-COUNTIF(V38:AO38,"*✓*")</f>
        <v>10</v>
      </c>
      <c r="U38" s="17" t="s">
        <v>0</v>
      </c>
      <c r="V38" s="32" t="str">
        <f>IF($P216="✓","Walgett ✓",$F216)</f>
        <v>Walgett</v>
      </c>
      <c r="W38" s="32"/>
      <c r="X38" s="30" t="str">
        <f>IF($P282="✓","Swan Hill ✓",$F282)</f>
        <v>Swan Hill</v>
      </c>
      <c r="Y38" s="30"/>
      <c r="Z38" s="31" t="str">
        <f>IF($P98="✓","Nerren Nerren ✓",$F98)</f>
        <v>Nerren Nerren</v>
      </c>
      <c r="AA38" s="31"/>
      <c r="AB38" s="32" t="str">
        <f>IF($P186="✓","Newcastle ✓",$F186)</f>
        <v>Newcastle</v>
      </c>
      <c r="AC38" s="32"/>
      <c r="AD38" s="30" t="str">
        <f>IF($P278="✓","Cobram ✓",$F278)</f>
        <v>Cobram</v>
      </c>
      <c r="AE38" s="30"/>
      <c r="AF38" s="33" t="str">
        <f>IF($P348="✓","Campbell Town ✓",$F348)</f>
        <v>Campbell Town</v>
      </c>
      <c r="AG38" s="33"/>
      <c r="AH38" s="37" t="str">
        <f>IF($P426="✓","Australian Antarctic Territory ✓",$F426)</f>
        <v>Australian Antarctic Territory</v>
      </c>
      <c r="AI38" s="37"/>
      <c r="AJ38" s="31" t="str">
        <f>IF($P58="✓","Margaret River ✓",$F58)</f>
        <v>Margaret River</v>
      </c>
      <c r="AK38" s="31"/>
      <c r="AL38" s="30" t="str">
        <f>IF($P326="✓","Inverloch ✓",$F326)</f>
        <v>Inverloch</v>
      </c>
      <c r="AM38" s="30"/>
      <c r="AN38" s="32" t="str">
        <f>IF($P204="✓","Broken Hill ✓",$F204)</f>
        <v>Broken Hill</v>
      </c>
      <c r="AO38" s="32"/>
    </row>
    <row r="39" spans="1:41" x14ac:dyDescent="0.3">
      <c r="A39" s="5"/>
      <c r="F39" s="15"/>
      <c r="G39" s="15"/>
      <c r="H39" s="2"/>
      <c r="K39" s="13"/>
      <c r="P39" s="2"/>
      <c r="Q39" s="2"/>
    </row>
    <row r="40" spans="1:41" ht="29.4" customHeight="1" x14ac:dyDescent="0.3">
      <c r="A40" s="5"/>
      <c r="F40" s="22" t="s">
        <v>263</v>
      </c>
      <c r="G40" s="22"/>
      <c r="H40" s="2"/>
      <c r="I40" s="21" t="s">
        <v>112</v>
      </c>
      <c r="J40" s="21"/>
      <c r="K40" s="21"/>
      <c r="M40" s="1" t="str">
        <f t="shared" ref="M40" si="86">IF(I40="It's on the wish list!","✓","")</f>
        <v>✓</v>
      </c>
      <c r="N40" s="1" t="str">
        <f t="shared" ref="N40" si="87">IF(I40="I'm planning it!  Chill out!","✓","")</f>
        <v/>
      </c>
      <c r="O40" s="1" t="str">
        <f t="shared" ref="O40" si="88">IF(I40="I transited through.  That counts, right?","✓","")</f>
        <v/>
      </c>
      <c r="P40" s="1" t="str">
        <f t="shared" ref="P40:P94" si="89">IF(I40="Done!  That one's ticked!","✓","")</f>
        <v/>
      </c>
      <c r="Q40" s="1" t="str">
        <f t="shared" ref="Q40" si="90">IF(I40="Neeever gonna happen","✓","")</f>
        <v/>
      </c>
      <c r="R40" s="1"/>
      <c r="S40" s="19" t="str">
        <f t="shared" si="78"/>
        <v/>
      </c>
      <c r="T40" s="16">
        <f t="shared" ref="T40" si="91">10-COUNTIF(V40:AO40,"*✓*")</f>
        <v>10</v>
      </c>
      <c r="U40" s="17" t="s">
        <v>0</v>
      </c>
      <c r="V40" s="28" t="str">
        <f>IF($P388="✓","Stokes Bay ✓",$F388)</f>
        <v>Stokes Bay</v>
      </c>
      <c r="W40" s="28"/>
      <c r="X40" s="32" t="str">
        <f>IF($P172="✓","Emerald ✓",$F172)</f>
        <v>Emerald</v>
      </c>
      <c r="Y40" s="32"/>
      <c r="Z40" s="30" t="str">
        <f>IF($P240="✓","Geelong ✓",$F240)</f>
        <v>Geelong</v>
      </c>
      <c r="AA40" s="30"/>
      <c r="AB40" s="31" t="str">
        <f>IF($P88="✓","Lake Grace ✓",$F88)</f>
        <v>Lake Grace</v>
      </c>
      <c r="AC40" s="31"/>
      <c r="AD40" s="32" t="str">
        <f>IF($P162="✓","Ipswich ✓",$F162)</f>
        <v>Ipswich</v>
      </c>
      <c r="AE40" s="32"/>
      <c r="AF40" s="30" t="str">
        <f>IF($P288="✓","Charlton ✓",$F288)</f>
        <v>Charlton</v>
      </c>
      <c r="AG40" s="30"/>
      <c r="AH40" s="33" t="str">
        <f>IF($P336="✓","Launceston ✓",$F336)</f>
        <v>Launceston</v>
      </c>
      <c r="AI40" s="33"/>
      <c r="AJ40" s="37" t="str">
        <f>IF($P424="✓","Macquarie Island ✓",$F424)</f>
        <v>Macquarie Island</v>
      </c>
      <c r="AK40" s="37"/>
      <c r="AL40" s="31" t="str">
        <f>IF($P96="✓","Green Head ✓",$F96)</f>
        <v>Green Head</v>
      </c>
      <c r="AM40" s="31"/>
      <c r="AN40" s="30" t="str">
        <f>IF($P296="✓","Stawell ✓",$F296)</f>
        <v>Stawell</v>
      </c>
      <c r="AO40" s="30"/>
    </row>
    <row r="41" spans="1:41" x14ac:dyDescent="0.3">
      <c r="A41" s="5"/>
      <c r="F41" s="15"/>
      <c r="G41" s="15"/>
      <c r="H41" s="2"/>
      <c r="K41" s="13"/>
      <c r="P41" s="2"/>
      <c r="Q41" s="2"/>
    </row>
    <row r="42" spans="1:41" ht="29.4" customHeight="1" x14ac:dyDescent="0.3">
      <c r="A42" s="5"/>
      <c r="F42" s="22" t="s">
        <v>264</v>
      </c>
      <c r="G42" s="22"/>
      <c r="H42" s="2"/>
      <c r="I42" s="21" t="s">
        <v>112</v>
      </c>
      <c r="J42" s="21"/>
      <c r="K42" s="21"/>
      <c r="M42" s="1" t="str">
        <f t="shared" ref="M42" si="92">IF(I42="It's on the wish list!","✓","")</f>
        <v>✓</v>
      </c>
      <c r="N42" s="1" t="str">
        <f t="shared" ref="N42" si="93">IF(I42="I'm planning it!  Chill out!","✓","")</f>
        <v/>
      </c>
      <c r="O42" s="1" t="str">
        <f t="shared" ref="O42" si="94">IF(I42="I transited through.  That counts, right?","✓","")</f>
        <v/>
      </c>
      <c r="P42" s="1" t="str">
        <f t="shared" ref="P42:P102" si="95">IF(I42="Done!  That one's ticked!","✓","")</f>
        <v/>
      </c>
      <c r="Q42" s="1" t="str">
        <f t="shared" ref="Q42" si="96">IF(I42="Neeever gonna happen","✓","")</f>
        <v/>
      </c>
      <c r="R42" s="1"/>
      <c r="S42" s="19" t="str">
        <f t="shared" si="78"/>
        <v/>
      </c>
      <c r="T42" s="16">
        <f t="shared" ref="T42" si="97">10-COUNTIF(V42:AO42,"*✓*")</f>
        <v>10</v>
      </c>
      <c r="U42" s="17" t="s">
        <v>0</v>
      </c>
      <c r="V42" s="31" t="str">
        <f>IF($P54="✓","Geraldton ✓",$F54)</f>
        <v>Geraldton</v>
      </c>
      <c r="W42" s="31"/>
      <c r="X42" s="28" t="str">
        <f>IF($P398="✓","Oodnadatta ✓",$F398)</f>
        <v>Oodnadatta</v>
      </c>
      <c r="Y42" s="28"/>
      <c r="Z42" s="32" t="str">
        <f>IF($P188="✓","Byron Bay ✓",$F188)</f>
        <v>Byron Bay</v>
      </c>
      <c r="AA42" s="32"/>
      <c r="AB42" s="30" t="str">
        <f>IF($P324="✓","Hastings ✓",$F324)</f>
        <v>Hastings</v>
      </c>
      <c r="AC42" s="30"/>
      <c r="AD42" s="31" t="str">
        <f>IF($P60="✓","Albany ✓",$F60)</f>
        <v>Albany</v>
      </c>
      <c r="AE42" s="31"/>
      <c r="AF42" s="32" t="str">
        <f>IF($P210="✓","Coffs Harbour ✓",$F210)</f>
        <v>Coffs Harbour</v>
      </c>
      <c r="AG42" s="32"/>
      <c r="AH42" s="30" t="str">
        <f>IF($P300="✓","Seymour ✓",$F300)</f>
        <v>Seymour</v>
      </c>
      <c r="AI42" s="30"/>
      <c r="AJ42" s="33" t="str">
        <f>IF($P354="✓","Marrawah ✓",$F354)</f>
        <v>Marrawah</v>
      </c>
      <c r="AK42" s="33"/>
      <c r="AL42" s="37" t="str">
        <f>IF($P416="✓","Christmas Island ✓",$F416)</f>
        <v>Christmas Island</v>
      </c>
      <c r="AM42" s="37"/>
      <c r="AN42" s="31" t="str">
        <f>IF($P90="✓","Hyden ✓",$F90)</f>
        <v>Hyden</v>
      </c>
      <c r="AO42" s="31"/>
    </row>
    <row r="43" spans="1:41" x14ac:dyDescent="0.3">
      <c r="A43" s="5"/>
      <c r="F43" s="15"/>
      <c r="G43" s="15"/>
      <c r="H43" s="2"/>
      <c r="K43" s="13"/>
      <c r="P43" s="2"/>
      <c r="Q43" s="2"/>
    </row>
    <row r="44" spans="1:41" ht="29.4" customHeight="1" x14ac:dyDescent="0.3">
      <c r="A44" s="5"/>
      <c r="C44" s="20" t="s">
        <v>228</v>
      </c>
      <c r="D44" s="20"/>
      <c r="F44" s="22" t="s">
        <v>245</v>
      </c>
      <c r="G44" s="22"/>
      <c r="H44" s="2"/>
      <c r="I44" s="21" t="s">
        <v>112</v>
      </c>
      <c r="J44" s="21"/>
      <c r="K44" s="21"/>
      <c r="M44" s="1" t="str">
        <f t="shared" ref="M44" si="98">IF(I44="It's on the wish list!","✓","")</f>
        <v>✓</v>
      </c>
      <c r="N44" s="1" t="str">
        <f t="shared" ref="N44" si="99">IF(I44="I'm planning it!  Chill out!","✓","")</f>
        <v/>
      </c>
      <c r="O44" s="1" t="str">
        <f t="shared" ref="O44" si="100">IF(I44="I transited through.  That counts, right?","✓","")</f>
        <v/>
      </c>
      <c r="P44" s="1" t="str">
        <f t="shared" ref="P44:P104" si="101">IF(I44="Done!  That one's ticked!","✓","")</f>
        <v/>
      </c>
      <c r="Q44" s="1" t="str">
        <f t="shared" ref="Q44" si="102">IF(I44="Neeever gonna happen","✓","")</f>
        <v/>
      </c>
      <c r="R44" s="1"/>
      <c r="S44" s="19" t="str">
        <f t="shared" si="78"/>
        <v/>
      </c>
      <c r="T44" s="16">
        <f t="shared" ref="T44" si="103">10-COUNTIF(V44:AO44,"*✓*")</f>
        <v>10</v>
      </c>
      <c r="U44" s="17" t="s">
        <v>0</v>
      </c>
      <c r="V44" s="32" t="str">
        <f>IF($P226="✓","Jindabyne ✓",$F226)</f>
        <v>Jindabyne</v>
      </c>
      <c r="W44" s="32"/>
      <c r="X44" s="31" t="str">
        <f>IF($P70="✓","Fitzroy Crossing ✓",$F70)</f>
        <v>Fitzroy Crossing</v>
      </c>
      <c r="Y44" s="31"/>
      <c r="Z44" s="28" t="str">
        <f>IF($P394="✓","Naracoorte ✓",$F394)</f>
        <v>Naracoorte</v>
      </c>
      <c r="AA44" s="28"/>
      <c r="AB44" s="32" t="str">
        <f>IF($P184="✓","Sydney ✓",$F184)</f>
        <v>Sydney</v>
      </c>
      <c r="AC44" s="32"/>
      <c r="AD44" s="30" t="str">
        <f>IF($P252="✓","Portland ✓",$F252)</f>
        <v>Portland</v>
      </c>
      <c r="AE44" s="30"/>
      <c r="AF44" s="31" t="str">
        <f>IF($P122="✓","Laverton ✓",$F122)</f>
        <v>Laverton</v>
      </c>
      <c r="AG44" s="31"/>
      <c r="AH44" s="32" t="str">
        <f>IF($P156="✓","Mackay ✓",$F156)</f>
        <v>Mackay</v>
      </c>
      <c r="AI44" s="32"/>
      <c r="AJ44" s="30" t="str">
        <f>IF($P318="✓","Melton ✓",$F318)</f>
        <v>Melton</v>
      </c>
      <c r="AK44" s="30"/>
      <c r="AL44" s="33" t="str">
        <f>IF($P334="✓","Devonport ✓",$F334)</f>
        <v>Devonport</v>
      </c>
      <c r="AM44" s="33"/>
      <c r="AN44" s="37" t="str">
        <f>IF($P420="✓","Cocos (Keeling) Islands ✓",$F420)</f>
        <v>Cocos (Keeling) Islands</v>
      </c>
      <c r="AO44" s="37"/>
    </row>
    <row r="45" spans="1:41" x14ac:dyDescent="0.3">
      <c r="A45" s="5"/>
      <c r="F45" s="15"/>
      <c r="G45" s="15"/>
      <c r="H45" s="2"/>
      <c r="K45" s="13"/>
      <c r="P45" s="2"/>
      <c r="Q45" s="2"/>
    </row>
    <row r="46" spans="1:41" ht="29.4" customHeight="1" x14ac:dyDescent="0.3">
      <c r="A46" s="5"/>
      <c r="F46" s="22" t="s">
        <v>355</v>
      </c>
      <c r="G46" s="22"/>
      <c r="H46" s="2"/>
      <c r="I46" s="21" t="s">
        <v>112</v>
      </c>
      <c r="J46" s="21"/>
      <c r="K46" s="21"/>
      <c r="M46" s="1" t="str">
        <f t="shared" ref="M46" si="104">IF(I46="It's on the wish list!","✓","")</f>
        <v>✓</v>
      </c>
      <c r="N46" s="1" t="str">
        <f t="shared" ref="N46" si="105">IF(I46="I'm planning it!  Chill out!","✓","")</f>
        <v/>
      </c>
      <c r="O46" s="1" t="str">
        <f t="shared" ref="O46" si="106">IF(I46="I transited through.  That counts, right?","✓","")</f>
        <v/>
      </c>
      <c r="P46" s="1" t="str">
        <f t="shared" ref="P46:P100" si="107">IF(I46="Done!  That one's ticked!","✓","")</f>
        <v/>
      </c>
      <c r="Q46" s="1" t="str">
        <f t="shared" ref="Q46" si="108">IF(I46="Neeever gonna happen","✓","")</f>
        <v/>
      </c>
      <c r="R46" s="1"/>
      <c r="S46" s="19" t="str">
        <f t="shared" si="78"/>
        <v/>
      </c>
      <c r="T46" s="16">
        <f t="shared" ref="T46" si="109">10-COUNTIF(V46:AO46,"*✓*")</f>
        <v>10</v>
      </c>
      <c r="U46" s="17" t="s">
        <v>0</v>
      </c>
      <c r="V46" s="31" t="str">
        <f>IF($P82="✓","Bremer Bay ✓",$F82)</f>
        <v>Bremer Bay</v>
      </c>
      <c r="W46" s="31"/>
      <c r="X46" s="32" t="str">
        <f>IF($P196="✓","Albury ✓",$F196)</f>
        <v>Albury</v>
      </c>
      <c r="Y46" s="32"/>
      <c r="Z46" s="31" t="str">
        <f>IF($P124="✓","Lancelin ✓",$F124)</f>
        <v>Lancelin</v>
      </c>
      <c r="AA46" s="31"/>
      <c r="AB46" s="28" t="str">
        <f>IF($P378="✓","Marree ✓",$F378)</f>
        <v>Marree</v>
      </c>
      <c r="AC46" s="28"/>
      <c r="AD46" s="32" t="str">
        <f>IF($P198="✓","Orange ✓",$F198)</f>
        <v>Orange</v>
      </c>
      <c r="AE46" s="32"/>
      <c r="AF46" s="30" t="str">
        <f>IF($P268="✓","Lakes Entrance ✓",$F268)</f>
        <v>Lakes Entrance</v>
      </c>
      <c r="AG46" s="30"/>
      <c r="AH46" s="31" t="str">
        <f>IF($P104="✓","Murchison ✓",$F104)</f>
        <v>Murchison</v>
      </c>
      <c r="AI46" s="31"/>
      <c r="AJ46" s="32" t="str">
        <f>IF($P192="✓","Cooma ✓",$F192)</f>
        <v>Cooma</v>
      </c>
      <c r="AK46" s="32"/>
      <c r="AL46" s="30" t="str">
        <f>IF($P294="✓","Dunkeld ✓",$F294)</f>
        <v>Dunkeld</v>
      </c>
      <c r="AM46" s="30"/>
      <c r="AN46" s="33" t="str">
        <f>IF($P340="✓","Strahan ✓",$F340)</f>
        <v>Strahan</v>
      </c>
      <c r="AO46" s="33"/>
    </row>
    <row r="47" spans="1:41" x14ac:dyDescent="0.3">
      <c r="A47" s="5"/>
      <c r="F47" s="15"/>
      <c r="G47" s="15"/>
      <c r="H47" s="2"/>
      <c r="K47" s="13"/>
      <c r="P47" s="2"/>
      <c r="Q47" s="2"/>
    </row>
    <row r="48" spans="1:41" ht="29.4" customHeight="1" x14ac:dyDescent="0.3">
      <c r="A48" s="5"/>
      <c r="F48" s="22" t="s">
        <v>356</v>
      </c>
      <c r="G48" s="22"/>
      <c r="H48" s="2"/>
      <c r="I48" s="21" t="s">
        <v>112</v>
      </c>
      <c r="J48" s="21"/>
      <c r="K48" s="21"/>
      <c r="M48" s="1" t="str">
        <f t="shared" ref="M48" si="110">IF(I48="It's on the wish list!","✓","")</f>
        <v>✓</v>
      </c>
      <c r="N48" s="1" t="str">
        <f t="shared" ref="N48" si="111">IF(I48="I'm planning it!  Chill out!","✓","")</f>
        <v/>
      </c>
      <c r="O48" s="1" t="str">
        <f t="shared" ref="O48" si="112">IF(I48="I transited through.  That counts, right?","✓","")</f>
        <v/>
      </c>
      <c r="P48" s="1" t="str">
        <f t="shared" si="95"/>
        <v/>
      </c>
      <c r="Q48" s="1" t="str">
        <f t="shared" ref="Q48" si="113">IF(I48="Neeever gonna happen","✓","")</f>
        <v/>
      </c>
      <c r="R48" s="1"/>
      <c r="S48" s="19" t="str">
        <f t="shared" si="78"/>
        <v/>
      </c>
      <c r="T48" s="16">
        <f t="shared" ref="T48" si="114">10-COUNTIF(V48:AO48,"*✓*")</f>
        <v>10</v>
      </c>
      <c r="U48" s="17" t="s">
        <v>0</v>
      </c>
      <c r="V48" s="37" t="str">
        <f>IF($P406="✓","Belconnen ✓",$F406)</f>
        <v>Belconnen</v>
      </c>
      <c r="W48" s="37"/>
      <c r="X48" s="31" t="str">
        <f>IF($P50="✓","Exmouth ✓",$F50)</f>
        <v>Exmouth</v>
      </c>
      <c r="Y48" s="31"/>
      <c r="Z48" s="32" t="str">
        <f>IF($P236="✓","Barringun ✓",$F236)</f>
        <v>Barringun</v>
      </c>
      <c r="AA48" s="32"/>
      <c r="AB48" s="31" t="str">
        <f>IF($P118="✓","Newman ✓",$F118)</f>
        <v>Newman</v>
      </c>
      <c r="AC48" s="31"/>
      <c r="AD48" s="28" t="str">
        <f>IF($P366="✓","Whyalla ✓",$F366)</f>
        <v>Whyalla</v>
      </c>
      <c r="AE48" s="28"/>
      <c r="AF48" s="32" t="str">
        <f>IF($P130="✓","Brisbane ✓",$F130)</f>
        <v>Brisbane</v>
      </c>
      <c r="AG48" s="32"/>
      <c r="AH48" s="30" t="str">
        <f>IF($P286="✓","Manangatang ✓",$F286)</f>
        <v>Manangatang</v>
      </c>
      <c r="AI48" s="30"/>
      <c r="AJ48" s="31" t="str">
        <f>IF($P120="✓","Meekatharra ✓",$F120)</f>
        <v>Meekatharra</v>
      </c>
      <c r="AK48" s="31"/>
      <c r="AL48" s="32" t="str">
        <f>IF($P232="✓","Ivanhoe ✓",$F232)</f>
        <v>Ivanhoe</v>
      </c>
      <c r="AM48" s="32"/>
      <c r="AN48" s="30" t="str">
        <f>IF($P308="✓","Gelnfalloch ✓",$F308)</f>
        <v>Glenfalloch</v>
      </c>
      <c r="AO48" s="30"/>
    </row>
    <row r="49" spans="1:41" x14ac:dyDescent="0.3">
      <c r="A49" s="5"/>
      <c r="F49" s="15"/>
      <c r="G49" s="15"/>
      <c r="H49" s="2"/>
      <c r="K49" s="13"/>
      <c r="P49" s="2"/>
      <c r="Q49" s="2"/>
    </row>
    <row r="50" spans="1:41" ht="29.4" customHeight="1" x14ac:dyDescent="0.3">
      <c r="A50" s="5"/>
      <c r="F50" s="22" t="s">
        <v>357</v>
      </c>
      <c r="G50" s="22"/>
      <c r="H50" s="2"/>
      <c r="I50" s="21" t="s">
        <v>112</v>
      </c>
      <c r="J50" s="21"/>
      <c r="K50" s="21"/>
      <c r="M50" s="1" t="str">
        <f t="shared" ref="M50" si="115">IF(I50="It's on the wish list!","✓","")</f>
        <v>✓</v>
      </c>
      <c r="N50" s="1" t="str">
        <f t="shared" ref="N50" si="116">IF(I50="I'm planning it!  Chill out!","✓","")</f>
        <v/>
      </c>
      <c r="O50" s="1" t="str">
        <f t="shared" ref="O50" si="117">IF(I50="I transited through.  That counts, right?","✓","")</f>
        <v/>
      </c>
      <c r="P50" s="1" t="str">
        <f t="shared" si="101"/>
        <v/>
      </c>
      <c r="Q50" s="1" t="str">
        <f t="shared" ref="Q50" si="118">IF(I50="Neeever gonna happen","✓","")</f>
        <v/>
      </c>
      <c r="R50" s="1"/>
      <c r="S50" s="19" t="str">
        <f t="shared" si="78"/>
        <v/>
      </c>
      <c r="T50" s="16">
        <f t="shared" ref="T50" si="119">10-COUNTIF(V50:AO50,"*✓*")</f>
        <v>10</v>
      </c>
      <c r="U50" s="17" t="s">
        <v>0</v>
      </c>
      <c r="V50" s="29" t="str">
        <f>IF($P36="✓","Timber Creek ✓",$F36)</f>
        <v>Timber Creek</v>
      </c>
      <c r="W50" s="29"/>
      <c r="X50" s="37" t="str">
        <f>IF($P408="✓","Lower Cotter ✓",$F408)</f>
        <v>Lower Cotter</v>
      </c>
      <c r="Y50" s="37"/>
      <c r="Z50" s="31" t="str">
        <f>IF($P114="✓","Little Sandy Desert ✓",$F114)</f>
        <v>Little Sandy Desert</v>
      </c>
      <c r="AA50" s="31"/>
      <c r="AB50" s="32" t="str">
        <f>IF($P194="✓","Wagga Wagga ✓",$F194)</f>
        <v>Wagga Wagga</v>
      </c>
      <c r="AC50" s="32"/>
      <c r="AD50" s="31" t="str">
        <f>IF($P100="✓","Coral Bay ✓",$F100)</f>
        <v>Coral Bay</v>
      </c>
      <c r="AE50" s="31"/>
      <c r="AF50" s="28" t="str">
        <f>IF($P364="✓","Port Augusta ✓",$F364)</f>
        <v>Port Augusta</v>
      </c>
      <c r="AG50" s="28"/>
      <c r="AH50" s="32" t="str">
        <f>IF($P208="✓","Tamworth ✓",$F208)</f>
        <v>Tamworth</v>
      </c>
      <c r="AI50" s="32"/>
      <c r="AJ50" s="30" t="str">
        <f>IF($P254="✓","Warrnambool ✓",$F254)</f>
        <v>Warrnambool</v>
      </c>
      <c r="AK50" s="30"/>
      <c r="AL50" s="31" t="str">
        <f>IF($P106="✓","Rottnest Island ✓",$F106)</f>
        <v>Rottnest Island</v>
      </c>
      <c r="AM50" s="31"/>
      <c r="AN50" s="32" t="str">
        <f>IF($P234="✓","Wilcannia ✓",$F234)</f>
        <v>Wilcannia</v>
      </c>
      <c r="AO50" s="32"/>
    </row>
    <row r="51" spans="1:41" x14ac:dyDescent="0.3">
      <c r="A51" s="5"/>
      <c r="F51" s="15"/>
      <c r="G51" s="15"/>
      <c r="H51" s="2"/>
      <c r="K51" s="13"/>
      <c r="P51" s="2"/>
      <c r="Q51" s="2"/>
    </row>
    <row r="52" spans="1:41" ht="29.4" customHeight="1" x14ac:dyDescent="0.3">
      <c r="A52" s="5"/>
      <c r="F52" s="22" t="s">
        <v>358</v>
      </c>
      <c r="G52" s="22"/>
      <c r="H52" s="2"/>
      <c r="I52" s="21" t="s">
        <v>112</v>
      </c>
      <c r="J52" s="21"/>
      <c r="K52" s="21"/>
      <c r="M52" s="1" t="str">
        <f t="shared" ref="M52" si="120">IF(I52="It's on the wish list!","✓","")</f>
        <v>✓</v>
      </c>
      <c r="N52" s="1" t="str">
        <f t="shared" ref="N52" si="121">IF(I52="I'm planning it!  Chill out!","✓","")</f>
        <v/>
      </c>
      <c r="O52" s="1" t="str">
        <f t="shared" ref="O52" si="122">IF(I52="I transited through.  That counts, right?","✓","")</f>
        <v/>
      </c>
      <c r="P52" s="1" t="str">
        <f t="shared" ref="P52" si="123">IF(I52="Done!  That one's ticked!","✓","")</f>
        <v/>
      </c>
      <c r="Q52" s="1" t="str">
        <f t="shared" ref="Q52" si="124">IF(I52="Neeever gonna happen","✓","")</f>
        <v/>
      </c>
      <c r="R52" s="1"/>
      <c r="S52" s="19" t="str">
        <f t="shared" si="78"/>
        <v/>
      </c>
      <c r="T52" s="16">
        <f t="shared" ref="T52" si="125">10-COUNTIF(V52:AO52,"*✓*")</f>
        <v>10</v>
      </c>
      <c r="U52" s="17" t="s">
        <v>0</v>
      </c>
      <c r="V52" s="32" t="str">
        <f>IF($P200="✓","Dubbo ✓",$F200)</f>
        <v>Dubbo</v>
      </c>
      <c r="W52" s="32"/>
      <c r="X52" s="29" t="str">
        <f>IF($P38="✓","Kaltukatjara ✓",$F38)</f>
        <v>Kaltukatjara</v>
      </c>
      <c r="Y52" s="29"/>
      <c r="Z52" s="37" t="str">
        <f>IF($P412="✓","Namadji National Park ✓",$F412)</f>
        <v>Namadgi National Park</v>
      </c>
      <c r="AA52" s="37"/>
      <c r="AB52" s="31" t="str">
        <f>IF($P108="✓","Ravensthorpe ✓",$F108)</f>
        <v>Ravensthorpe</v>
      </c>
      <c r="AC52" s="31"/>
      <c r="AD52" s="32" t="str">
        <f>IF($P146="✓","Normanton ✓",$F146)</f>
        <v>Normanton</v>
      </c>
      <c r="AE52" s="32"/>
      <c r="AF52" s="31" t="str">
        <f>IF($P102="✓","Shark Bay ✓",$F102)</f>
        <v>Shark Bay</v>
      </c>
      <c r="AG52" s="31"/>
      <c r="AH52" s="28" t="str">
        <f>IF($P362="✓","Port Pirie ✓",$F362)</f>
        <v>Port Pirie</v>
      </c>
      <c r="AI52" s="28"/>
      <c r="AJ52" s="32" t="str">
        <f>IF($P218="✓","Port Macquarie ✓",$F218)</f>
        <v>Port Macquarie</v>
      </c>
      <c r="AK52" s="32"/>
      <c r="AL52" s="30" t="str">
        <f>IF($P238="✓","Melbourne ✓",$F238)</f>
        <v>Melbourne</v>
      </c>
      <c r="AM52" s="30"/>
      <c r="AN52" s="31" t="str">
        <f>IF($P112="✓","Norseman ✓",$F112)</f>
        <v>Norseman</v>
      </c>
      <c r="AO52" s="31"/>
    </row>
    <row r="53" spans="1:41" x14ac:dyDescent="0.3">
      <c r="A53" s="5"/>
      <c r="F53" s="15"/>
      <c r="G53" s="15"/>
      <c r="H53" s="2"/>
      <c r="K53" s="13"/>
      <c r="P53" s="2"/>
      <c r="Q53" s="2"/>
    </row>
    <row r="54" spans="1:41" ht="29.4" customHeight="1" x14ac:dyDescent="0.3">
      <c r="A54" s="5"/>
      <c r="F54" s="22" t="s">
        <v>359</v>
      </c>
      <c r="G54" s="22"/>
      <c r="H54" s="2"/>
      <c r="I54" s="21" t="s">
        <v>112</v>
      </c>
      <c r="J54" s="21"/>
      <c r="K54" s="21"/>
      <c r="M54" s="1" t="str">
        <f t="shared" ref="M54" si="126">IF(I54="It's on the wish list!","✓","")</f>
        <v>✓</v>
      </c>
      <c r="N54" s="1" t="str">
        <f t="shared" ref="N54" si="127">IF(I54="I'm planning it!  Chill out!","✓","")</f>
        <v/>
      </c>
      <c r="O54" s="1" t="str">
        <f t="shared" ref="O54" si="128">IF(I54="I transited through.  That counts, right?","✓","")</f>
        <v/>
      </c>
      <c r="P54" s="1" t="str">
        <f t="shared" si="76"/>
        <v/>
      </c>
      <c r="Q54" s="1" t="str">
        <f t="shared" ref="Q54" si="129">IF(I54="Neeever gonna happen","✓","")</f>
        <v/>
      </c>
      <c r="R54" s="1"/>
      <c r="S54" s="19" t="str">
        <f t="shared" si="78"/>
        <v/>
      </c>
      <c r="T54" s="16">
        <f t="shared" ref="T54" si="130">10-COUNTIF(V54:AO54,"*✓*")</f>
        <v>10</v>
      </c>
      <c r="U54" s="17" t="s">
        <v>0</v>
      </c>
      <c r="V54" s="30" t="str">
        <f>IF($P320="✓","Queenscliff ✓",$F320)</f>
        <v>Queenscliff</v>
      </c>
      <c r="W54" s="30"/>
      <c r="X54" s="32" t="str">
        <f>IF($P176="✓","North / South Stradbroke Island ✓",$F176)</f>
        <v>North / South Stradbroke Island</v>
      </c>
      <c r="Y54" s="32"/>
      <c r="Z54" s="29" t="str">
        <f>IF($P42="✓","Tablelands ✓",$F42)</f>
        <v>Tablelands</v>
      </c>
      <c r="AA54" s="29"/>
      <c r="AB54" s="37" t="str">
        <f>IF($P410="✓","Booroomba Rocks ✓",$F410)</f>
        <v>Booroomba Rocks</v>
      </c>
      <c r="AC54" s="37"/>
      <c r="AD54" s="31" t="str">
        <f>IF($P78="✓","Karratha ✓",$F78)</f>
        <v>Karratha</v>
      </c>
      <c r="AE54" s="31"/>
      <c r="AF54" s="41" t="str">
        <f>IF($P214="✓","Griffith ✓",$F214)</f>
        <v>Griffith</v>
      </c>
      <c r="AG54" s="41"/>
      <c r="AH54" s="31" t="str">
        <f>IF($P52="✓","Carnarvon ✓",$F52)</f>
        <v>Carnarvon</v>
      </c>
      <c r="AI54" s="31"/>
      <c r="AJ54" s="28" t="str">
        <f>IF($P360="✓","Mount Gambier ✓",$F360)</f>
        <v>Mount Gambier</v>
      </c>
      <c r="AK54" s="28"/>
      <c r="AL54" s="32" t="str">
        <f>IF($P228="✓","Jerilderie ✓",$F228)</f>
        <v>Jerilderie</v>
      </c>
      <c r="AM54" s="32"/>
      <c r="AN54" s="30" t="str">
        <f>IF($P328="✓","Sandy Point ✓",$F328)</f>
        <v>Sandy Point</v>
      </c>
      <c r="AO54" s="30"/>
    </row>
    <row r="55" spans="1:41" x14ac:dyDescent="0.3">
      <c r="A55" s="5"/>
      <c r="F55" s="15"/>
      <c r="G55" s="15"/>
      <c r="H55" s="2"/>
      <c r="K55" s="13"/>
      <c r="P55" s="2"/>
      <c r="Q55" s="2"/>
    </row>
    <row r="56" spans="1:41" ht="29.4" customHeight="1" x14ac:dyDescent="0.3">
      <c r="A56" s="5"/>
      <c r="F56" s="22" t="s">
        <v>360</v>
      </c>
      <c r="G56" s="22"/>
      <c r="H56" s="2"/>
      <c r="I56" s="21" t="s">
        <v>112</v>
      </c>
      <c r="J56" s="21"/>
      <c r="K56" s="21"/>
      <c r="M56" s="1" t="str">
        <f t="shared" ref="M56" si="131">IF(I56="It's on the wish list!","✓","")</f>
        <v>✓</v>
      </c>
      <c r="N56" s="1" t="str">
        <f t="shared" ref="N56" si="132">IF(I56="I'm planning it!  Chill out!","✓","")</f>
        <v/>
      </c>
      <c r="O56" s="1" t="str">
        <f t="shared" ref="O56" si="133">IF(I56="I transited through.  That counts, right?","✓","")</f>
        <v/>
      </c>
      <c r="P56" s="1" t="str">
        <f t="shared" si="83"/>
        <v/>
      </c>
      <c r="Q56" s="1" t="str">
        <f t="shared" ref="Q56" si="134">IF(I56="Neeever gonna happen","✓","")</f>
        <v/>
      </c>
      <c r="R56" s="1"/>
      <c r="S56" s="19" t="str">
        <f t="shared" si="78"/>
        <v/>
      </c>
      <c r="T56" s="16">
        <f t="shared" ref="T56" si="135">10-COUNTIF(V56:AO56,"*✓*")</f>
        <v>10</v>
      </c>
      <c r="U56" s="17" t="s">
        <v>0</v>
      </c>
      <c r="V56" s="37" t="str">
        <f>IF($P404="✓","Canberra ✓",$F404)</f>
        <v>Canberra</v>
      </c>
      <c r="W56" s="37"/>
      <c r="X56" s="30" t="str">
        <f>IF($P302="✓","Eildon ✓",$F302)</f>
        <v>Eildon</v>
      </c>
      <c r="Y56" s="30"/>
      <c r="Z56" s="32" t="str">
        <f>IF($P138="✓","Rockhampton ✓",$F138)</f>
        <v>Rockhampton</v>
      </c>
      <c r="AA56" s="32"/>
      <c r="AB56" s="29" t="str">
        <f>IF($P40="✓","McArthur ✓",$F40)</f>
        <v>McArthur</v>
      </c>
      <c r="AC56" s="29"/>
      <c r="AD56" s="37" t="str">
        <f>IF($P414="✓","Mount Ainslie ✓",$F414)</f>
        <v>Mount Ainslie</v>
      </c>
      <c r="AE56" s="37"/>
      <c r="AF56" s="31" t="str">
        <f>IF($P110="✓","North Cascade ✓",$F110)</f>
        <v>North Cascade</v>
      </c>
      <c r="AG56" s="31"/>
      <c r="AH56" s="32" t="str">
        <f>IF($P180="✓","Gladstone ✓",$F180)</f>
        <v>Gladstone</v>
      </c>
      <c r="AI56" s="32"/>
      <c r="AJ56" s="31" t="str">
        <f>IF($P116="✓","Halls Creek ✓",$F116)</f>
        <v>Halls Creek</v>
      </c>
      <c r="AK56" s="31"/>
      <c r="AL56" s="28" t="str">
        <f>IF($P358="✓","Adelaide ✓",$F358)</f>
        <v>Adelaide</v>
      </c>
      <c r="AM56" s="28"/>
      <c r="AN56" s="32" t="str">
        <f>IF($P152="✓","Townsville ✓",$F152)</f>
        <v>Townsville</v>
      </c>
      <c r="AO56" s="32"/>
    </row>
    <row r="57" spans="1:41" x14ac:dyDescent="0.3">
      <c r="A57" s="5"/>
      <c r="F57" s="15"/>
      <c r="G57" s="15"/>
      <c r="H57" s="2"/>
      <c r="K57" s="13"/>
      <c r="P57" s="2"/>
      <c r="Q57" s="2"/>
    </row>
    <row r="58" spans="1:41" ht="29.4" customHeight="1" x14ac:dyDescent="0.3">
      <c r="A58" s="5"/>
      <c r="F58" s="22" t="s">
        <v>361</v>
      </c>
      <c r="G58" s="22"/>
      <c r="H58" s="2"/>
      <c r="I58" s="21" t="s">
        <v>112</v>
      </c>
      <c r="J58" s="21"/>
      <c r="K58" s="21"/>
      <c r="M58" s="1" t="str">
        <f t="shared" ref="M58" si="136">IF(I58="It's on the wish list!","✓","")</f>
        <v>✓</v>
      </c>
      <c r="N58" s="1" t="str">
        <f t="shared" ref="N58" si="137">IF(I58="I'm planning it!  Chill out!","✓","")</f>
        <v/>
      </c>
      <c r="O58" s="1" t="str">
        <f t="shared" ref="O58" si="138">IF(I58="I transited through.  That counts, right?","✓","")</f>
        <v/>
      </c>
      <c r="P58" s="1" t="str">
        <f t="shared" si="89"/>
        <v/>
      </c>
      <c r="Q58" s="1" t="str">
        <f t="shared" ref="Q58" si="139">IF(I58="Neeever gonna happen","✓","")</f>
        <v/>
      </c>
      <c r="R58" s="1"/>
    </row>
    <row r="59" spans="1:41" x14ac:dyDescent="0.3">
      <c r="A59" s="5"/>
      <c r="F59" s="15"/>
      <c r="G59" s="15"/>
      <c r="H59" s="2"/>
      <c r="K59" s="13"/>
      <c r="P59" s="2"/>
      <c r="Q59" s="2"/>
    </row>
    <row r="60" spans="1:41" ht="29.4" customHeight="1" x14ac:dyDescent="0.3">
      <c r="A60" s="5"/>
      <c r="F60" s="22" t="s">
        <v>362</v>
      </c>
      <c r="G60" s="22"/>
      <c r="H60" s="2"/>
      <c r="I60" s="21" t="s">
        <v>112</v>
      </c>
      <c r="J60" s="21"/>
      <c r="K60" s="21"/>
      <c r="M60" s="1" t="str">
        <f t="shared" ref="M60" si="140">IF(I60="It's on the wish list!","✓","")</f>
        <v>✓</v>
      </c>
      <c r="N60" s="1" t="str">
        <f t="shared" ref="N60" si="141">IF(I60="I'm planning it!  Chill out!","✓","")</f>
        <v/>
      </c>
      <c r="O60" s="1" t="str">
        <f t="shared" ref="O60" si="142">IF(I60="I transited through.  That counts, right?","✓","")</f>
        <v/>
      </c>
      <c r="P60" s="1" t="str">
        <f t="shared" si="95"/>
        <v/>
      </c>
      <c r="Q60" s="1" t="str">
        <f t="shared" ref="Q60" si="143">IF(I60="Neeever gonna happen","✓","")</f>
        <v/>
      </c>
    </row>
    <row r="61" spans="1:41" x14ac:dyDescent="0.3">
      <c r="A61" s="5"/>
      <c r="F61" s="15"/>
      <c r="G61" s="15"/>
      <c r="H61" s="2"/>
      <c r="K61" s="13"/>
      <c r="P61" s="2"/>
      <c r="Q61" s="2"/>
    </row>
    <row r="62" spans="1:41" ht="29.4" customHeight="1" x14ac:dyDescent="0.3">
      <c r="A62" s="5"/>
      <c r="F62" s="22" t="s">
        <v>363</v>
      </c>
      <c r="G62" s="22"/>
      <c r="H62" s="2"/>
      <c r="I62" s="21" t="s">
        <v>112</v>
      </c>
      <c r="J62" s="21"/>
      <c r="K62" s="21"/>
      <c r="M62" s="1" t="str">
        <f t="shared" ref="M62" si="144">IF(I62="It's on the wish list!","✓","")</f>
        <v>✓</v>
      </c>
      <c r="N62" s="1" t="str">
        <f t="shared" ref="N62" si="145">IF(I62="I'm planning it!  Chill out!","✓","")</f>
        <v/>
      </c>
      <c r="O62" s="1" t="str">
        <f t="shared" ref="O62" si="146">IF(I62="I transited through.  That counts, right?","✓","")</f>
        <v/>
      </c>
      <c r="P62" s="1" t="str">
        <f t="shared" si="101"/>
        <v/>
      </c>
      <c r="Q62" s="1" t="str">
        <f t="shared" ref="Q62" si="147">IF(I62="Neeever gonna happen","✓","")</f>
        <v/>
      </c>
    </row>
    <row r="63" spans="1:41" x14ac:dyDescent="0.3">
      <c r="A63" s="5"/>
      <c r="F63" s="15"/>
      <c r="G63" s="15"/>
      <c r="H63" s="2"/>
      <c r="K63" s="13"/>
      <c r="P63" s="2"/>
      <c r="Q63" s="2"/>
    </row>
    <row r="64" spans="1:41" ht="29.4" customHeight="1" x14ac:dyDescent="0.3">
      <c r="A64" s="5"/>
      <c r="F64" s="22" t="s">
        <v>364</v>
      </c>
      <c r="G64" s="22"/>
      <c r="H64" s="2"/>
      <c r="I64" s="21" t="s">
        <v>112</v>
      </c>
      <c r="J64" s="21"/>
      <c r="K64" s="21"/>
      <c r="M64" s="1" t="str">
        <f t="shared" ref="M64" si="148">IF(I64="It's on the wish list!","✓","")</f>
        <v>✓</v>
      </c>
      <c r="N64" s="1" t="str">
        <f t="shared" ref="N64" si="149">IF(I64="I'm planning it!  Chill out!","✓","")</f>
        <v/>
      </c>
      <c r="O64" s="1" t="str">
        <f t="shared" ref="O64" si="150">IF(I64="I transited through.  That counts, right?","✓","")</f>
        <v/>
      </c>
      <c r="P64" s="1" t="str">
        <f t="shared" si="107"/>
        <v/>
      </c>
      <c r="Q64" s="1" t="str">
        <f t="shared" ref="Q64" si="151">IF(I64="Neeever gonna happen","✓","")</f>
        <v/>
      </c>
    </row>
    <row r="65" spans="1:17" x14ac:dyDescent="0.3">
      <c r="A65" s="5"/>
      <c r="F65" s="15"/>
      <c r="G65" s="15"/>
      <c r="H65" s="2"/>
      <c r="K65" s="13"/>
      <c r="P65" s="2"/>
      <c r="Q65" s="2"/>
    </row>
    <row r="66" spans="1:17" ht="29.4" customHeight="1" x14ac:dyDescent="0.3">
      <c r="A66" s="5"/>
      <c r="F66" s="22" t="s">
        <v>354</v>
      </c>
      <c r="G66" s="22"/>
      <c r="H66" s="2"/>
      <c r="I66" s="21" t="s">
        <v>112</v>
      </c>
      <c r="J66" s="21"/>
      <c r="K66" s="21"/>
      <c r="M66" s="1" t="str">
        <f t="shared" ref="M66" si="152">IF(I66="It's on the wish list!","✓","")</f>
        <v>✓</v>
      </c>
      <c r="N66" s="1" t="str">
        <f t="shared" ref="N66" si="153">IF(I66="I'm planning it!  Chill out!","✓","")</f>
        <v/>
      </c>
      <c r="O66" s="1" t="str">
        <f t="shared" ref="O66" si="154">IF(I66="I transited through.  That counts, right?","✓","")</f>
        <v/>
      </c>
      <c r="P66" s="1" t="str">
        <f t="shared" si="95"/>
        <v/>
      </c>
      <c r="Q66" s="1" t="str">
        <f t="shared" ref="Q66" si="155">IF(I66="Neeever gonna happen","✓","")</f>
        <v/>
      </c>
    </row>
    <row r="67" spans="1:17" x14ac:dyDescent="0.3">
      <c r="A67" s="5"/>
      <c r="F67" s="15"/>
      <c r="G67" s="15"/>
      <c r="H67" s="2"/>
      <c r="K67" s="13"/>
      <c r="P67" s="2"/>
      <c r="Q67" s="2"/>
    </row>
    <row r="68" spans="1:17" ht="29.4" customHeight="1" x14ac:dyDescent="0.3">
      <c r="A68" s="5"/>
      <c r="F68" s="22" t="s">
        <v>365</v>
      </c>
      <c r="G68" s="22"/>
      <c r="H68" s="2"/>
      <c r="I68" s="21" t="s">
        <v>112</v>
      </c>
      <c r="J68" s="21"/>
      <c r="K68" s="21"/>
      <c r="M68" s="1" t="str">
        <f t="shared" ref="M68" si="156">IF(I68="It's on the wish list!","✓","")</f>
        <v>✓</v>
      </c>
      <c r="N68" s="1" t="str">
        <f t="shared" ref="N68" si="157">IF(I68="I'm planning it!  Chill out!","✓","")</f>
        <v/>
      </c>
      <c r="O68" s="1" t="str">
        <f t="shared" ref="O68" si="158">IF(I68="I transited through.  That counts, right?","✓","")</f>
        <v/>
      </c>
      <c r="P68" s="1" t="str">
        <f t="shared" si="101"/>
        <v/>
      </c>
      <c r="Q68" s="1" t="str">
        <f t="shared" ref="Q68" si="159">IF(I68="Neeever gonna happen","✓","")</f>
        <v/>
      </c>
    </row>
    <row r="69" spans="1:17" x14ac:dyDescent="0.3">
      <c r="A69" s="5"/>
      <c r="F69" s="15"/>
      <c r="G69" s="15"/>
      <c r="H69" s="2"/>
      <c r="K69" s="13"/>
      <c r="P69" s="2"/>
      <c r="Q69" s="2"/>
    </row>
    <row r="70" spans="1:17" ht="29.4" customHeight="1" x14ac:dyDescent="0.3">
      <c r="A70" s="5"/>
      <c r="F70" s="22" t="s">
        <v>366</v>
      </c>
      <c r="G70" s="22"/>
      <c r="H70" s="2"/>
      <c r="I70" s="21" t="s">
        <v>112</v>
      </c>
      <c r="J70" s="21"/>
      <c r="K70" s="21"/>
      <c r="M70" s="1" t="str">
        <f t="shared" ref="M70" si="160">IF(I70="It's on the wish list!","✓","")</f>
        <v>✓</v>
      </c>
      <c r="N70" s="1" t="str">
        <f t="shared" ref="N70" si="161">IF(I70="I'm planning it!  Chill out!","✓","")</f>
        <v/>
      </c>
      <c r="O70" s="1" t="str">
        <f t="shared" ref="O70" si="162">IF(I70="I transited through.  That counts, right?","✓","")</f>
        <v/>
      </c>
      <c r="P70" s="1" t="str">
        <f t="shared" ref="P70" si="163">IF(I70="Done!  That one's ticked!","✓","")</f>
        <v/>
      </c>
      <c r="Q70" s="1" t="str">
        <f t="shared" ref="Q70" si="164">IF(I70="Neeever gonna happen","✓","")</f>
        <v/>
      </c>
    </row>
    <row r="71" spans="1:17" x14ac:dyDescent="0.3">
      <c r="A71" s="5"/>
      <c r="F71" s="15"/>
      <c r="G71" s="15"/>
      <c r="H71" s="2"/>
      <c r="K71" s="13"/>
      <c r="P71" s="2"/>
      <c r="Q71" s="2"/>
    </row>
    <row r="72" spans="1:17" ht="29.4" customHeight="1" x14ac:dyDescent="0.3">
      <c r="A72" s="5"/>
      <c r="F72" s="22" t="s">
        <v>367</v>
      </c>
      <c r="G72" s="22"/>
      <c r="H72" s="2"/>
      <c r="I72" s="21" t="s">
        <v>112</v>
      </c>
      <c r="J72" s="21"/>
      <c r="K72" s="21"/>
      <c r="M72" s="1" t="str">
        <f t="shared" ref="M72" si="165">IF(I72="It's on the wish list!","✓","")</f>
        <v>✓</v>
      </c>
      <c r="N72" s="1" t="str">
        <f t="shared" ref="N72" si="166">IF(I72="I'm planning it!  Chill out!","✓","")</f>
        <v/>
      </c>
      <c r="O72" s="1" t="str">
        <f t="shared" ref="O72" si="167">IF(I72="I transited through.  That counts, right?","✓","")</f>
        <v/>
      </c>
      <c r="P72" s="1" t="str">
        <f t="shared" si="76"/>
        <v/>
      </c>
      <c r="Q72" s="1" t="str">
        <f t="shared" ref="Q72" si="168">IF(I72="Neeever gonna happen","✓","")</f>
        <v/>
      </c>
    </row>
    <row r="73" spans="1:17" x14ac:dyDescent="0.3">
      <c r="A73" s="5"/>
      <c r="F73" s="15"/>
      <c r="G73" s="15"/>
      <c r="H73" s="2"/>
      <c r="K73" s="13"/>
      <c r="P73" s="2"/>
      <c r="Q73" s="2"/>
    </row>
    <row r="74" spans="1:17" ht="29.4" customHeight="1" x14ac:dyDescent="0.3">
      <c r="A74" s="5"/>
      <c r="F74" s="22" t="s">
        <v>368</v>
      </c>
      <c r="G74" s="22"/>
      <c r="H74" s="2"/>
      <c r="I74" s="21" t="s">
        <v>112</v>
      </c>
      <c r="J74" s="21"/>
      <c r="K74" s="21"/>
      <c r="M74" s="1" t="str">
        <f t="shared" ref="M74" si="169">IF(I74="It's on the wish list!","✓","")</f>
        <v>✓</v>
      </c>
      <c r="N74" s="1" t="str">
        <f t="shared" ref="N74" si="170">IF(I74="I'm planning it!  Chill out!","✓","")</f>
        <v/>
      </c>
      <c r="O74" s="1" t="str">
        <f t="shared" ref="O74" si="171">IF(I74="I transited through.  That counts, right?","✓","")</f>
        <v/>
      </c>
      <c r="P74" s="1" t="str">
        <f t="shared" si="83"/>
        <v/>
      </c>
      <c r="Q74" s="1" t="str">
        <f t="shared" ref="Q74" si="172">IF(I74="Neeever gonna happen","✓","")</f>
        <v/>
      </c>
    </row>
    <row r="75" spans="1:17" x14ac:dyDescent="0.3">
      <c r="A75" s="5"/>
      <c r="F75" s="15"/>
      <c r="G75" s="15"/>
      <c r="H75" s="2"/>
      <c r="K75" s="13"/>
      <c r="P75" s="2"/>
      <c r="Q75" s="2"/>
    </row>
    <row r="76" spans="1:17" ht="29.4" customHeight="1" x14ac:dyDescent="0.3">
      <c r="A76" s="5"/>
      <c r="F76" s="22" t="s">
        <v>369</v>
      </c>
      <c r="G76" s="22"/>
      <c r="H76" s="2"/>
      <c r="I76" s="21" t="s">
        <v>112</v>
      </c>
      <c r="J76" s="21"/>
      <c r="K76" s="21"/>
      <c r="M76" s="1" t="str">
        <f t="shared" ref="M76" si="173">IF(I76="It's on the wish list!","✓","")</f>
        <v>✓</v>
      </c>
      <c r="N76" s="1" t="str">
        <f t="shared" ref="N76" si="174">IF(I76="I'm planning it!  Chill out!","✓","")</f>
        <v/>
      </c>
      <c r="O76" s="1" t="str">
        <f t="shared" ref="O76" si="175">IF(I76="I transited through.  That counts, right?","✓","")</f>
        <v/>
      </c>
      <c r="P76" s="1" t="str">
        <f t="shared" si="89"/>
        <v/>
      </c>
      <c r="Q76" s="1" t="str">
        <f t="shared" ref="Q76" si="176">IF(I76="Neeever gonna happen","✓","")</f>
        <v/>
      </c>
    </row>
    <row r="77" spans="1:17" x14ac:dyDescent="0.3">
      <c r="A77" s="5"/>
      <c r="F77" s="15"/>
      <c r="G77" s="15"/>
      <c r="H77" s="2"/>
      <c r="K77" s="13"/>
      <c r="P77" s="2"/>
      <c r="Q77" s="2"/>
    </row>
    <row r="78" spans="1:17" ht="29.4" customHeight="1" x14ac:dyDescent="0.3">
      <c r="A78" s="5"/>
      <c r="F78" s="22" t="s">
        <v>370</v>
      </c>
      <c r="G78" s="22"/>
      <c r="H78" s="2"/>
      <c r="I78" s="21" t="s">
        <v>112</v>
      </c>
      <c r="J78" s="21"/>
      <c r="K78" s="21"/>
      <c r="M78" s="1" t="str">
        <f t="shared" ref="M78" si="177">IF(I78="It's on the wish list!","✓","")</f>
        <v>✓</v>
      </c>
      <c r="N78" s="1" t="str">
        <f t="shared" ref="N78" si="178">IF(I78="I'm planning it!  Chill out!","✓","")</f>
        <v/>
      </c>
      <c r="O78" s="1" t="str">
        <f t="shared" ref="O78" si="179">IF(I78="I transited through.  That counts, right?","✓","")</f>
        <v/>
      </c>
      <c r="P78" s="1" t="str">
        <f t="shared" si="95"/>
        <v/>
      </c>
      <c r="Q78" s="1" t="str">
        <f t="shared" ref="Q78" si="180">IF(I78="Neeever gonna happen","✓","")</f>
        <v/>
      </c>
    </row>
    <row r="79" spans="1:17" x14ac:dyDescent="0.3">
      <c r="A79" s="5"/>
      <c r="F79" s="15"/>
      <c r="G79" s="15"/>
      <c r="H79" s="2"/>
      <c r="K79" s="13"/>
      <c r="P79" s="2"/>
      <c r="Q79" s="2"/>
    </row>
    <row r="80" spans="1:17" ht="29.4" customHeight="1" x14ac:dyDescent="0.3">
      <c r="A80" s="5"/>
      <c r="F80" s="22" t="s">
        <v>371</v>
      </c>
      <c r="G80" s="22"/>
      <c r="H80" s="2"/>
      <c r="I80" s="21" t="s">
        <v>112</v>
      </c>
      <c r="J80" s="21"/>
      <c r="K80" s="21"/>
      <c r="M80" s="1" t="str">
        <f t="shared" ref="M80" si="181">IF(I80="It's on the wish list!","✓","")</f>
        <v>✓</v>
      </c>
      <c r="N80" s="1" t="str">
        <f t="shared" ref="N80" si="182">IF(I80="I'm planning it!  Chill out!","✓","")</f>
        <v/>
      </c>
      <c r="O80" s="1" t="str">
        <f t="shared" ref="O80" si="183">IF(I80="I transited through.  That counts, right?","✓","")</f>
        <v/>
      </c>
      <c r="P80" s="1" t="str">
        <f t="shared" si="101"/>
        <v/>
      </c>
      <c r="Q80" s="1" t="str">
        <f t="shared" ref="Q80" si="184">IF(I80="Neeever gonna happen","✓","")</f>
        <v/>
      </c>
    </row>
    <row r="81" spans="1:17" x14ac:dyDescent="0.3">
      <c r="A81" s="5"/>
      <c r="F81" s="15"/>
      <c r="G81" s="15"/>
      <c r="H81" s="2"/>
      <c r="K81" s="13"/>
      <c r="P81" s="2"/>
      <c r="Q81" s="2"/>
    </row>
    <row r="82" spans="1:17" ht="29.4" customHeight="1" x14ac:dyDescent="0.3">
      <c r="A82" s="5"/>
      <c r="F82" s="22" t="s">
        <v>372</v>
      </c>
      <c r="G82" s="22"/>
      <c r="H82" s="2"/>
      <c r="I82" s="21" t="s">
        <v>112</v>
      </c>
      <c r="J82" s="21"/>
      <c r="K82" s="21"/>
      <c r="M82" s="1" t="str">
        <f t="shared" ref="M82" si="185">IF(I82="It's on the wish list!","✓","")</f>
        <v>✓</v>
      </c>
      <c r="N82" s="1" t="str">
        <f t="shared" ref="N82" si="186">IF(I82="I'm planning it!  Chill out!","✓","")</f>
        <v/>
      </c>
      <c r="O82" s="1" t="str">
        <f t="shared" ref="O82" si="187">IF(I82="I transited through.  That counts, right?","✓","")</f>
        <v/>
      </c>
      <c r="P82" s="1" t="str">
        <f t="shared" si="107"/>
        <v/>
      </c>
      <c r="Q82" s="1" t="str">
        <f t="shared" ref="Q82" si="188">IF(I82="Neeever gonna happen","✓","")</f>
        <v/>
      </c>
    </row>
    <row r="83" spans="1:17" x14ac:dyDescent="0.3">
      <c r="A83" s="5"/>
      <c r="F83" s="15"/>
      <c r="G83" s="15"/>
      <c r="H83" s="2"/>
      <c r="K83" s="13"/>
      <c r="P83" s="2"/>
      <c r="Q83" s="2"/>
    </row>
    <row r="84" spans="1:17" ht="29.4" customHeight="1" x14ac:dyDescent="0.3">
      <c r="A84" s="5"/>
      <c r="F84" s="22" t="s">
        <v>373</v>
      </c>
      <c r="G84" s="22"/>
      <c r="H84" s="2"/>
      <c r="I84" s="21" t="s">
        <v>112</v>
      </c>
      <c r="J84" s="21"/>
      <c r="K84" s="21"/>
      <c r="M84" s="1" t="str">
        <f t="shared" ref="M84" si="189">IF(I84="It's on the wish list!","✓","")</f>
        <v>✓</v>
      </c>
      <c r="N84" s="1" t="str">
        <f t="shared" ref="N84" si="190">IF(I84="I'm planning it!  Chill out!","✓","")</f>
        <v/>
      </c>
      <c r="O84" s="1" t="str">
        <f t="shared" ref="O84" si="191">IF(I84="I transited through.  That counts, right?","✓","")</f>
        <v/>
      </c>
      <c r="P84" s="1" t="str">
        <f t="shared" si="95"/>
        <v/>
      </c>
      <c r="Q84" s="1" t="str">
        <f t="shared" ref="Q84" si="192">IF(I84="Neeever gonna happen","✓","")</f>
        <v/>
      </c>
    </row>
    <row r="85" spans="1:17" x14ac:dyDescent="0.3">
      <c r="A85" s="5"/>
      <c r="F85" s="15"/>
      <c r="G85" s="15"/>
      <c r="H85" s="2"/>
      <c r="K85" s="13"/>
      <c r="P85" s="2"/>
      <c r="Q85" s="2"/>
    </row>
    <row r="86" spans="1:17" ht="29.4" customHeight="1" x14ac:dyDescent="0.3">
      <c r="A86" s="5"/>
      <c r="F86" s="22" t="s">
        <v>374</v>
      </c>
      <c r="G86" s="22"/>
      <c r="H86" s="2"/>
      <c r="I86" s="21" t="s">
        <v>112</v>
      </c>
      <c r="J86" s="21"/>
      <c r="K86" s="21"/>
      <c r="M86" s="1" t="str">
        <f t="shared" ref="M86" si="193">IF(I86="It's on the wish list!","✓","")</f>
        <v>✓</v>
      </c>
      <c r="N86" s="1" t="str">
        <f t="shared" ref="N86" si="194">IF(I86="I'm planning it!  Chill out!","✓","")</f>
        <v/>
      </c>
      <c r="O86" s="1" t="str">
        <f t="shared" ref="O86" si="195">IF(I86="I transited through.  That counts, right?","✓","")</f>
        <v/>
      </c>
      <c r="P86" s="1" t="str">
        <f t="shared" si="101"/>
        <v/>
      </c>
      <c r="Q86" s="1" t="str">
        <f t="shared" ref="Q86" si="196">IF(I86="Neeever gonna happen","✓","")</f>
        <v/>
      </c>
    </row>
    <row r="87" spans="1:17" x14ac:dyDescent="0.3">
      <c r="A87" s="5"/>
      <c r="F87" s="15"/>
      <c r="G87" s="15"/>
      <c r="H87" s="2"/>
      <c r="K87" s="13"/>
      <c r="P87" s="2"/>
      <c r="Q87" s="2"/>
    </row>
    <row r="88" spans="1:17" ht="29.4" customHeight="1" x14ac:dyDescent="0.3">
      <c r="A88" s="5"/>
      <c r="F88" s="22" t="s">
        <v>375</v>
      </c>
      <c r="G88" s="22"/>
      <c r="H88" s="2"/>
      <c r="I88" s="21" t="s">
        <v>112</v>
      </c>
      <c r="J88" s="21"/>
      <c r="K88" s="21"/>
      <c r="M88" s="1" t="str">
        <f t="shared" ref="M88" si="197">IF(I88="It's on the wish list!","✓","")</f>
        <v>✓</v>
      </c>
      <c r="N88" s="1" t="str">
        <f t="shared" ref="N88" si="198">IF(I88="I'm planning it!  Chill out!","✓","")</f>
        <v/>
      </c>
      <c r="O88" s="1" t="str">
        <f t="shared" ref="O88" si="199">IF(I88="I transited through.  That counts, right?","✓","")</f>
        <v/>
      </c>
      <c r="P88" s="1" t="str">
        <f t="shared" ref="P88" si="200">IF(I88="Done!  That one's ticked!","✓","")</f>
        <v/>
      </c>
      <c r="Q88" s="1" t="str">
        <f t="shared" ref="Q88" si="201">IF(I88="Neeever gonna happen","✓","")</f>
        <v/>
      </c>
    </row>
    <row r="89" spans="1:17" x14ac:dyDescent="0.3">
      <c r="A89" s="5"/>
      <c r="F89" s="15"/>
      <c r="G89" s="15"/>
      <c r="H89" s="2"/>
      <c r="K89" s="13"/>
      <c r="P89" s="2"/>
      <c r="Q89" s="2"/>
    </row>
    <row r="90" spans="1:17" ht="29.4" customHeight="1" x14ac:dyDescent="0.3">
      <c r="A90" s="5"/>
      <c r="F90" s="22" t="s">
        <v>376</v>
      </c>
      <c r="G90" s="22"/>
      <c r="H90" s="2"/>
      <c r="I90" s="21" t="s">
        <v>112</v>
      </c>
      <c r="J90" s="21"/>
      <c r="K90" s="21"/>
      <c r="M90" s="1" t="str">
        <f t="shared" ref="M90" si="202">IF(I90="It's on the wish list!","✓","")</f>
        <v>✓</v>
      </c>
      <c r="N90" s="1" t="str">
        <f t="shared" ref="N90" si="203">IF(I90="I'm planning it!  Chill out!","✓","")</f>
        <v/>
      </c>
      <c r="O90" s="1" t="str">
        <f t="shared" ref="O90" si="204">IF(I90="I transited through.  That counts, right?","✓","")</f>
        <v/>
      </c>
      <c r="P90" s="1" t="str">
        <f t="shared" si="76"/>
        <v/>
      </c>
      <c r="Q90" s="1" t="str">
        <f t="shared" ref="Q90" si="205">IF(I90="Neeever gonna happen","✓","")</f>
        <v/>
      </c>
    </row>
    <row r="91" spans="1:17" x14ac:dyDescent="0.3">
      <c r="A91" s="5"/>
      <c r="F91" s="15"/>
      <c r="G91" s="15"/>
      <c r="H91" s="2"/>
      <c r="K91" s="13"/>
      <c r="P91" s="2"/>
      <c r="Q91" s="2"/>
    </row>
    <row r="92" spans="1:17" ht="29.4" customHeight="1" x14ac:dyDescent="0.3">
      <c r="A92" s="5"/>
      <c r="F92" s="22" t="s">
        <v>377</v>
      </c>
      <c r="G92" s="22"/>
      <c r="H92" s="2"/>
      <c r="I92" s="21" t="s">
        <v>112</v>
      </c>
      <c r="J92" s="21"/>
      <c r="K92" s="21"/>
      <c r="M92" s="1" t="str">
        <f t="shared" ref="M92" si="206">IF(I92="It's on the wish list!","✓","")</f>
        <v>✓</v>
      </c>
      <c r="N92" s="1" t="str">
        <f t="shared" ref="N92" si="207">IF(I92="I'm planning it!  Chill out!","✓","")</f>
        <v/>
      </c>
      <c r="O92" s="1" t="str">
        <f t="shared" ref="O92" si="208">IF(I92="I transited through.  That counts, right?","✓","")</f>
        <v/>
      </c>
      <c r="P92" s="1" t="str">
        <f t="shared" si="83"/>
        <v/>
      </c>
      <c r="Q92" s="1" t="str">
        <f t="shared" ref="Q92" si="209">IF(I92="Neeever gonna happen","✓","")</f>
        <v/>
      </c>
    </row>
    <row r="93" spans="1:17" x14ac:dyDescent="0.3">
      <c r="A93" s="5"/>
      <c r="F93" s="15"/>
      <c r="G93" s="15"/>
      <c r="H93" s="2"/>
      <c r="K93" s="13"/>
      <c r="P93" s="2"/>
      <c r="Q93" s="2"/>
    </row>
    <row r="94" spans="1:17" ht="29.4" customHeight="1" x14ac:dyDescent="0.3">
      <c r="A94" s="5"/>
      <c r="F94" s="22" t="s">
        <v>378</v>
      </c>
      <c r="G94" s="22"/>
      <c r="H94" s="2"/>
      <c r="I94" s="21" t="s">
        <v>112</v>
      </c>
      <c r="J94" s="21"/>
      <c r="K94" s="21"/>
      <c r="M94" s="1" t="str">
        <f t="shared" ref="M94" si="210">IF(I94="It's on the wish list!","✓","")</f>
        <v>✓</v>
      </c>
      <c r="N94" s="1" t="str">
        <f t="shared" ref="N94" si="211">IF(I94="I'm planning it!  Chill out!","✓","")</f>
        <v/>
      </c>
      <c r="O94" s="1" t="str">
        <f t="shared" ref="O94" si="212">IF(I94="I transited through.  That counts, right?","✓","")</f>
        <v/>
      </c>
      <c r="P94" s="1" t="str">
        <f t="shared" si="89"/>
        <v/>
      </c>
      <c r="Q94" s="1" t="str">
        <f t="shared" ref="Q94" si="213">IF(I94="Neeever gonna happen","✓","")</f>
        <v/>
      </c>
    </row>
    <row r="95" spans="1:17" x14ac:dyDescent="0.3">
      <c r="A95" s="5"/>
      <c r="F95" s="15"/>
      <c r="G95" s="15"/>
      <c r="H95" s="2"/>
      <c r="K95" s="13"/>
      <c r="P95" s="2"/>
      <c r="Q95" s="2"/>
    </row>
    <row r="96" spans="1:17" ht="29.4" customHeight="1" x14ac:dyDescent="0.3">
      <c r="A96" s="5"/>
      <c r="F96" s="22" t="s">
        <v>379</v>
      </c>
      <c r="G96" s="22"/>
      <c r="H96" s="2"/>
      <c r="I96" s="21" t="s">
        <v>112</v>
      </c>
      <c r="J96" s="21"/>
      <c r="K96" s="21"/>
      <c r="M96" s="1" t="str">
        <f t="shared" ref="M96" si="214">IF(I96="It's on the wish list!","✓","")</f>
        <v>✓</v>
      </c>
      <c r="N96" s="1" t="str">
        <f t="shared" ref="N96" si="215">IF(I96="I'm planning it!  Chill out!","✓","")</f>
        <v/>
      </c>
      <c r="O96" s="1" t="str">
        <f t="shared" ref="O96" si="216">IF(I96="I transited through.  That counts, right?","✓","")</f>
        <v/>
      </c>
      <c r="P96" s="1" t="str">
        <f t="shared" si="95"/>
        <v/>
      </c>
      <c r="Q96" s="1" t="str">
        <f t="shared" ref="Q96" si="217">IF(I96="Neeever gonna happen","✓","")</f>
        <v/>
      </c>
    </row>
    <row r="97" spans="1:17" x14ac:dyDescent="0.3">
      <c r="A97" s="5"/>
      <c r="F97" s="15"/>
      <c r="G97" s="15"/>
      <c r="H97" s="2"/>
      <c r="K97" s="13"/>
      <c r="P97" s="2"/>
      <c r="Q97" s="2"/>
    </row>
    <row r="98" spans="1:17" ht="29.4" customHeight="1" x14ac:dyDescent="0.3">
      <c r="A98" s="5"/>
      <c r="F98" s="22" t="s">
        <v>380</v>
      </c>
      <c r="G98" s="22"/>
      <c r="H98" s="2"/>
      <c r="I98" s="21" t="s">
        <v>112</v>
      </c>
      <c r="J98" s="21"/>
      <c r="K98" s="21"/>
      <c r="M98" s="1" t="str">
        <f t="shared" ref="M98" si="218">IF(I98="It's on the wish list!","✓","")</f>
        <v>✓</v>
      </c>
      <c r="N98" s="1" t="str">
        <f t="shared" ref="N98" si="219">IF(I98="I'm planning it!  Chill out!","✓","")</f>
        <v/>
      </c>
      <c r="O98" s="1" t="str">
        <f t="shared" ref="O98" si="220">IF(I98="I transited through.  That counts, right?","✓","")</f>
        <v/>
      </c>
      <c r="P98" s="1" t="str">
        <f t="shared" si="101"/>
        <v/>
      </c>
      <c r="Q98" s="1" t="str">
        <f t="shared" ref="Q98" si="221">IF(I98="Neeever gonna happen","✓","")</f>
        <v/>
      </c>
    </row>
    <row r="99" spans="1:17" x14ac:dyDescent="0.3">
      <c r="A99" s="5"/>
      <c r="F99" s="15"/>
      <c r="G99" s="15"/>
      <c r="H99" s="2"/>
      <c r="K99" s="13"/>
      <c r="P99" s="2"/>
      <c r="Q99" s="2"/>
    </row>
    <row r="100" spans="1:17" ht="29.4" customHeight="1" x14ac:dyDescent="0.3">
      <c r="A100" s="5"/>
      <c r="F100" s="22" t="s">
        <v>381</v>
      </c>
      <c r="G100" s="22"/>
      <c r="H100" s="2"/>
      <c r="I100" s="21" t="s">
        <v>112</v>
      </c>
      <c r="J100" s="21"/>
      <c r="K100" s="21"/>
      <c r="M100" s="1" t="str">
        <f t="shared" ref="M100" si="222">IF(I100="It's on the wish list!","✓","")</f>
        <v>✓</v>
      </c>
      <c r="N100" s="1" t="str">
        <f t="shared" ref="N100" si="223">IF(I100="I'm planning it!  Chill out!","✓","")</f>
        <v/>
      </c>
      <c r="O100" s="1" t="str">
        <f t="shared" ref="O100" si="224">IF(I100="I transited through.  That counts, right?","✓","")</f>
        <v/>
      </c>
      <c r="P100" s="1" t="str">
        <f t="shared" si="107"/>
        <v/>
      </c>
      <c r="Q100" s="1" t="str">
        <f t="shared" ref="Q100" si="225">IF(I100="Neeever gonna happen","✓","")</f>
        <v/>
      </c>
    </row>
    <row r="101" spans="1:17" x14ac:dyDescent="0.3">
      <c r="A101" s="5"/>
      <c r="F101" s="15"/>
      <c r="G101" s="15"/>
      <c r="H101" s="2"/>
      <c r="K101" s="13"/>
      <c r="P101" s="2"/>
      <c r="Q101" s="2"/>
    </row>
    <row r="102" spans="1:17" ht="29.4" customHeight="1" x14ac:dyDescent="0.3">
      <c r="A102" s="5"/>
      <c r="F102" s="22" t="s">
        <v>382</v>
      </c>
      <c r="G102" s="22"/>
      <c r="H102" s="2"/>
      <c r="I102" s="21" t="s">
        <v>112</v>
      </c>
      <c r="J102" s="21"/>
      <c r="K102" s="21"/>
      <c r="M102" s="1" t="str">
        <f t="shared" ref="M102" si="226">IF(I102="It's on the wish list!","✓","")</f>
        <v>✓</v>
      </c>
      <c r="N102" s="1" t="str">
        <f t="shared" ref="N102" si="227">IF(I102="I'm planning it!  Chill out!","✓","")</f>
        <v/>
      </c>
      <c r="O102" s="1" t="str">
        <f t="shared" ref="O102" si="228">IF(I102="I transited through.  That counts, right?","✓","")</f>
        <v/>
      </c>
      <c r="P102" s="1" t="str">
        <f t="shared" si="95"/>
        <v/>
      </c>
      <c r="Q102" s="1" t="str">
        <f t="shared" ref="Q102" si="229">IF(I102="Neeever gonna happen","✓","")</f>
        <v/>
      </c>
    </row>
    <row r="103" spans="1:17" x14ac:dyDescent="0.3">
      <c r="A103" s="5"/>
      <c r="F103" s="15"/>
      <c r="G103" s="15"/>
      <c r="H103" s="2"/>
      <c r="K103" s="13"/>
      <c r="P103" s="2"/>
      <c r="Q103" s="2"/>
    </row>
    <row r="104" spans="1:17" ht="29.4" customHeight="1" x14ac:dyDescent="0.3">
      <c r="A104" s="5"/>
      <c r="F104" s="22" t="s">
        <v>383</v>
      </c>
      <c r="G104" s="22"/>
      <c r="H104" s="2"/>
      <c r="I104" s="21" t="s">
        <v>112</v>
      </c>
      <c r="J104" s="21"/>
      <c r="K104" s="21"/>
      <c r="M104" s="1" t="str">
        <f t="shared" ref="M104" si="230">IF(I104="It's on the wish list!","✓","")</f>
        <v>✓</v>
      </c>
      <c r="N104" s="1" t="str">
        <f t="shared" ref="N104" si="231">IF(I104="I'm planning it!  Chill out!","✓","")</f>
        <v/>
      </c>
      <c r="O104" s="1" t="str">
        <f t="shared" ref="O104" si="232">IF(I104="I transited through.  That counts, right?","✓","")</f>
        <v/>
      </c>
      <c r="P104" s="1" t="str">
        <f t="shared" si="101"/>
        <v/>
      </c>
      <c r="Q104" s="1" t="str">
        <f t="shared" ref="Q104" si="233">IF(I104="Neeever gonna happen","✓","")</f>
        <v/>
      </c>
    </row>
    <row r="105" spans="1:17" x14ac:dyDescent="0.3">
      <c r="A105" s="5"/>
      <c r="F105" s="15"/>
      <c r="G105" s="15"/>
      <c r="H105" s="2"/>
      <c r="K105" s="13"/>
      <c r="P105" s="2"/>
      <c r="Q105" s="2"/>
    </row>
    <row r="106" spans="1:17" ht="29.4" customHeight="1" x14ac:dyDescent="0.3">
      <c r="A106" s="5"/>
      <c r="F106" s="22" t="s">
        <v>385</v>
      </c>
      <c r="G106" s="22"/>
      <c r="H106" s="2"/>
      <c r="I106" s="21" t="s">
        <v>112</v>
      </c>
      <c r="J106" s="21"/>
      <c r="K106" s="21"/>
      <c r="M106" s="1" t="str">
        <f t="shared" ref="M106" si="234">IF(I106="It's on the wish list!","✓","")</f>
        <v>✓</v>
      </c>
      <c r="N106" s="1" t="str">
        <f t="shared" ref="N106" si="235">IF(I106="I'm planning it!  Chill out!","✓","")</f>
        <v/>
      </c>
      <c r="O106" s="1" t="str">
        <f t="shared" ref="O106" si="236">IF(I106="I transited through.  That counts, right?","✓","")</f>
        <v/>
      </c>
      <c r="P106" s="1" t="str">
        <f t="shared" ref="P106" si="237">IF(I106="Done!  That one's ticked!","✓","")</f>
        <v/>
      </c>
      <c r="Q106" s="1" t="str">
        <f t="shared" ref="Q106" si="238">IF(I106="Neeever gonna happen","✓","")</f>
        <v/>
      </c>
    </row>
    <row r="107" spans="1:17" x14ac:dyDescent="0.3">
      <c r="A107" s="5"/>
      <c r="F107" s="15"/>
      <c r="G107" s="15"/>
      <c r="H107" s="2"/>
      <c r="K107" s="13"/>
      <c r="P107" s="2"/>
      <c r="Q107" s="2"/>
    </row>
    <row r="108" spans="1:17" ht="29.4" customHeight="1" x14ac:dyDescent="0.3">
      <c r="A108" s="5"/>
      <c r="F108" s="22" t="s">
        <v>386</v>
      </c>
      <c r="G108" s="22"/>
      <c r="H108" s="2"/>
      <c r="I108" s="21" t="s">
        <v>112</v>
      </c>
      <c r="J108" s="21"/>
      <c r="K108" s="21"/>
      <c r="M108" s="1" t="str">
        <f t="shared" ref="M108" si="239">IF(I108="It's on the wish list!","✓","")</f>
        <v>✓</v>
      </c>
      <c r="N108" s="1" t="str">
        <f t="shared" ref="N108" si="240">IF(I108="I'm planning it!  Chill out!","✓","")</f>
        <v/>
      </c>
      <c r="O108" s="1" t="str">
        <f t="shared" ref="O108" si="241">IF(I108="I transited through.  That counts, right?","✓","")</f>
        <v/>
      </c>
      <c r="P108" s="1" t="str">
        <f t="shared" ref="P108:P162" si="242">IF(I108="Done!  That one's ticked!","✓","")</f>
        <v/>
      </c>
      <c r="Q108" s="1" t="str">
        <f t="shared" ref="Q108" si="243">IF(I108="Neeever gonna happen","✓","")</f>
        <v/>
      </c>
    </row>
    <row r="109" spans="1:17" x14ac:dyDescent="0.3">
      <c r="A109" s="5"/>
      <c r="F109" s="15"/>
      <c r="G109" s="15"/>
      <c r="H109" s="2"/>
      <c r="K109" s="13"/>
      <c r="P109" s="2"/>
      <c r="Q109" s="2"/>
    </row>
    <row r="110" spans="1:17" ht="29.4" customHeight="1" x14ac:dyDescent="0.3">
      <c r="A110" s="5"/>
      <c r="F110" s="22" t="s">
        <v>387</v>
      </c>
      <c r="G110" s="22"/>
      <c r="H110" s="2"/>
      <c r="I110" s="21" t="s">
        <v>112</v>
      </c>
      <c r="J110" s="21"/>
      <c r="K110" s="21"/>
      <c r="M110" s="1" t="str">
        <f t="shared" ref="M110" si="244">IF(I110="It's on the wish list!","✓","")</f>
        <v>✓</v>
      </c>
      <c r="N110" s="1" t="str">
        <f t="shared" ref="N110" si="245">IF(I110="I'm planning it!  Chill out!","✓","")</f>
        <v/>
      </c>
      <c r="O110" s="1" t="str">
        <f t="shared" ref="O110" si="246">IF(I110="I transited through.  That counts, right?","✓","")</f>
        <v/>
      </c>
      <c r="P110" s="1" t="str">
        <f t="shared" ref="P110:P164" si="247">IF(I110="Done!  That one's ticked!","✓","")</f>
        <v/>
      </c>
      <c r="Q110" s="1" t="str">
        <f t="shared" ref="Q110" si="248">IF(I110="Neeever gonna happen","✓","")</f>
        <v/>
      </c>
    </row>
    <row r="111" spans="1:17" x14ac:dyDescent="0.3">
      <c r="A111" s="5"/>
      <c r="F111" s="15"/>
      <c r="G111" s="15"/>
      <c r="H111" s="2"/>
      <c r="K111" s="13"/>
      <c r="P111" s="2"/>
      <c r="Q111" s="2"/>
    </row>
    <row r="112" spans="1:17" ht="29.4" customHeight="1" x14ac:dyDescent="0.3">
      <c r="A112" s="5"/>
      <c r="F112" s="22" t="s">
        <v>388</v>
      </c>
      <c r="G112" s="22"/>
      <c r="H112" s="2"/>
      <c r="I112" s="21" t="s">
        <v>112</v>
      </c>
      <c r="J112" s="21"/>
      <c r="K112" s="21"/>
      <c r="M112" s="1" t="str">
        <f t="shared" ref="M112" si="249">IF(I112="It's on the wish list!","✓","")</f>
        <v>✓</v>
      </c>
      <c r="N112" s="1" t="str">
        <f t="shared" ref="N112" si="250">IF(I112="I'm planning it!  Chill out!","✓","")</f>
        <v/>
      </c>
      <c r="O112" s="1" t="str">
        <f t="shared" ref="O112" si="251">IF(I112="I transited through.  That counts, right?","✓","")</f>
        <v/>
      </c>
      <c r="P112" s="1" t="str">
        <f t="shared" ref="P112:P166" si="252">IF(I112="Done!  That one's ticked!","✓","")</f>
        <v/>
      </c>
      <c r="Q112" s="1" t="str">
        <f t="shared" ref="Q112" si="253">IF(I112="Neeever gonna happen","✓","")</f>
        <v/>
      </c>
    </row>
    <row r="113" spans="1:17" x14ac:dyDescent="0.3">
      <c r="A113" s="5"/>
      <c r="F113" s="15"/>
      <c r="G113" s="15"/>
      <c r="H113" s="2"/>
      <c r="K113" s="13"/>
      <c r="P113" s="2"/>
      <c r="Q113" s="2"/>
    </row>
    <row r="114" spans="1:17" ht="29.4" customHeight="1" x14ac:dyDescent="0.3">
      <c r="A114" s="5"/>
      <c r="F114" s="22" t="s">
        <v>389</v>
      </c>
      <c r="G114" s="22"/>
      <c r="H114" s="2"/>
      <c r="I114" s="21" t="s">
        <v>112</v>
      </c>
      <c r="J114" s="21"/>
      <c r="K114" s="21"/>
      <c r="M114" s="1" t="str">
        <f t="shared" ref="M114" si="254">IF(I114="It's on the wish list!","✓","")</f>
        <v>✓</v>
      </c>
      <c r="N114" s="1" t="str">
        <f t="shared" ref="N114" si="255">IF(I114="I'm planning it!  Chill out!","✓","")</f>
        <v/>
      </c>
      <c r="O114" s="1" t="str">
        <f t="shared" ref="O114" si="256">IF(I114="I transited through.  That counts, right?","✓","")</f>
        <v/>
      </c>
      <c r="P114" s="1" t="str">
        <f t="shared" ref="P114:P174" si="257">IF(I114="Done!  That one's ticked!","✓","")</f>
        <v/>
      </c>
      <c r="Q114" s="1" t="str">
        <f t="shared" ref="Q114" si="258">IF(I114="Neeever gonna happen","✓","")</f>
        <v/>
      </c>
    </row>
    <row r="115" spans="1:17" x14ac:dyDescent="0.3">
      <c r="A115" s="5"/>
      <c r="F115" s="15"/>
      <c r="G115" s="15"/>
      <c r="H115" s="2"/>
      <c r="K115" s="13"/>
      <c r="P115" s="2"/>
      <c r="Q115" s="2"/>
    </row>
    <row r="116" spans="1:17" ht="29.4" customHeight="1" x14ac:dyDescent="0.3">
      <c r="A116" s="5"/>
      <c r="F116" s="22" t="s">
        <v>390</v>
      </c>
      <c r="G116" s="22"/>
      <c r="H116" s="2"/>
      <c r="I116" s="21" t="s">
        <v>112</v>
      </c>
      <c r="J116" s="21"/>
      <c r="K116" s="21"/>
      <c r="M116" s="1" t="str">
        <f t="shared" ref="M116" si="259">IF(I116="It's on the wish list!","✓","")</f>
        <v>✓</v>
      </c>
      <c r="N116" s="1" t="str">
        <f t="shared" ref="N116" si="260">IF(I116="I'm planning it!  Chill out!","✓","")</f>
        <v/>
      </c>
      <c r="O116" s="1" t="str">
        <f t="shared" ref="O116" si="261">IF(I116="I transited through.  That counts, right?","✓","")</f>
        <v/>
      </c>
      <c r="P116" s="1" t="str">
        <f t="shared" ref="P116:P176" si="262">IF(I116="Done!  That one's ticked!","✓","")</f>
        <v/>
      </c>
      <c r="Q116" s="1" t="str">
        <f t="shared" ref="Q116" si="263">IF(I116="Neeever gonna happen","✓","")</f>
        <v/>
      </c>
    </row>
    <row r="117" spans="1:17" x14ac:dyDescent="0.3">
      <c r="A117" s="5"/>
      <c r="F117" s="15"/>
      <c r="G117" s="15"/>
      <c r="H117" s="2"/>
      <c r="K117" s="13"/>
      <c r="P117" s="2"/>
      <c r="Q117" s="2"/>
    </row>
    <row r="118" spans="1:17" ht="29.4" customHeight="1" x14ac:dyDescent="0.3">
      <c r="A118" s="5"/>
      <c r="F118" s="22" t="s">
        <v>391</v>
      </c>
      <c r="G118" s="22"/>
      <c r="H118" s="2"/>
      <c r="I118" s="21" t="s">
        <v>112</v>
      </c>
      <c r="J118" s="21"/>
      <c r="K118" s="21"/>
      <c r="M118" s="1" t="str">
        <f t="shared" ref="M118" si="264">IF(I118="It's on the wish list!","✓","")</f>
        <v>✓</v>
      </c>
      <c r="N118" s="1" t="str">
        <f t="shared" ref="N118" si="265">IF(I118="I'm planning it!  Chill out!","✓","")</f>
        <v/>
      </c>
      <c r="O118" s="1" t="str">
        <f t="shared" ref="O118" si="266">IF(I118="I transited through.  That counts, right?","✓","")</f>
        <v/>
      </c>
      <c r="P118" s="1" t="str">
        <f t="shared" ref="P118:P172" si="267">IF(I118="Done!  That one's ticked!","✓","")</f>
        <v/>
      </c>
      <c r="Q118" s="1" t="str">
        <f t="shared" ref="Q118" si="268">IF(I118="Neeever gonna happen","✓","")</f>
        <v/>
      </c>
    </row>
    <row r="119" spans="1:17" x14ac:dyDescent="0.3">
      <c r="A119" s="5"/>
      <c r="F119" s="15"/>
      <c r="G119" s="15"/>
      <c r="H119" s="2"/>
      <c r="K119" s="13"/>
      <c r="P119" s="2"/>
      <c r="Q119" s="2"/>
    </row>
    <row r="120" spans="1:17" ht="29.4" customHeight="1" x14ac:dyDescent="0.3">
      <c r="A120" s="5"/>
      <c r="F120" s="22" t="s">
        <v>392</v>
      </c>
      <c r="G120" s="22"/>
      <c r="H120" s="2"/>
      <c r="I120" s="21" t="s">
        <v>112</v>
      </c>
      <c r="J120" s="21"/>
      <c r="K120" s="21"/>
      <c r="M120" s="1" t="str">
        <f t="shared" ref="M120" si="269">IF(I120="It's on the wish list!","✓","")</f>
        <v>✓</v>
      </c>
      <c r="N120" s="1" t="str">
        <f t="shared" ref="N120" si="270">IF(I120="I'm planning it!  Chill out!","✓","")</f>
        <v/>
      </c>
      <c r="O120" s="1" t="str">
        <f t="shared" ref="O120" si="271">IF(I120="I transited through.  That counts, right?","✓","")</f>
        <v/>
      </c>
      <c r="P120" s="1" t="str">
        <f t="shared" si="257"/>
        <v/>
      </c>
      <c r="Q120" s="1" t="str">
        <f t="shared" ref="Q120" si="272">IF(I120="Neeever gonna happen","✓","")</f>
        <v/>
      </c>
    </row>
    <row r="121" spans="1:17" x14ac:dyDescent="0.3">
      <c r="A121" s="5"/>
      <c r="F121" s="15"/>
      <c r="G121" s="15"/>
      <c r="H121" s="2"/>
      <c r="K121" s="13"/>
      <c r="P121" s="2"/>
      <c r="Q121" s="2"/>
    </row>
    <row r="122" spans="1:17" ht="29.4" customHeight="1" x14ac:dyDescent="0.3">
      <c r="A122" s="5"/>
      <c r="F122" s="22" t="s">
        <v>393</v>
      </c>
      <c r="G122" s="22"/>
      <c r="H122" s="2"/>
      <c r="I122" s="21" t="s">
        <v>112</v>
      </c>
      <c r="J122" s="21"/>
      <c r="K122" s="21"/>
      <c r="M122" s="1" t="str">
        <f t="shared" ref="M122" si="273">IF(I122="It's on the wish list!","✓","")</f>
        <v>✓</v>
      </c>
      <c r="N122" s="1" t="str">
        <f t="shared" ref="N122" si="274">IF(I122="I'm planning it!  Chill out!","✓","")</f>
        <v/>
      </c>
      <c r="O122" s="1" t="str">
        <f t="shared" ref="O122" si="275">IF(I122="I transited through.  That counts, right?","✓","")</f>
        <v/>
      </c>
      <c r="P122" s="1" t="str">
        <f t="shared" si="262"/>
        <v/>
      </c>
      <c r="Q122" s="1" t="str">
        <f t="shared" ref="Q122" si="276">IF(I122="Neeever gonna happen","✓","")</f>
        <v/>
      </c>
    </row>
    <row r="123" spans="1:17" x14ac:dyDescent="0.3">
      <c r="A123" s="5"/>
      <c r="F123" s="15"/>
      <c r="G123" s="15"/>
      <c r="H123" s="2"/>
      <c r="K123" s="13"/>
      <c r="P123" s="2"/>
      <c r="Q123" s="2"/>
    </row>
    <row r="124" spans="1:17" ht="29.4" customHeight="1" x14ac:dyDescent="0.3">
      <c r="A124" s="5"/>
      <c r="F124" s="22" t="s">
        <v>394</v>
      </c>
      <c r="G124" s="22"/>
      <c r="H124" s="2"/>
      <c r="I124" s="21" t="s">
        <v>112</v>
      </c>
      <c r="J124" s="21"/>
      <c r="K124" s="21"/>
      <c r="M124" s="1" t="str">
        <f t="shared" ref="M124" si="277">IF(I124="It's on the wish list!","✓","")</f>
        <v>✓</v>
      </c>
      <c r="N124" s="1" t="str">
        <f t="shared" ref="N124" si="278">IF(I124="I'm planning it!  Chill out!","✓","")</f>
        <v/>
      </c>
      <c r="O124" s="1" t="str">
        <f t="shared" ref="O124" si="279">IF(I124="I transited through.  That counts, right?","✓","")</f>
        <v/>
      </c>
      <c r="P124" s="1" t="str">
        <f t="shared" ref="P124" si="280">IF(I124="Done!  That one's ticked!","✓","")</f>
        <v/>
      </c>
      <c r="Q124" s="1" t="str">
        <f t="shared" ref="Q124" si="281">IF(I124="Neeever gonna happen","✓","")</f>
        <v/>
      </c>
    </row>
    <row r="125" spans="1:17" x14ac:dyDescent="0.3">
      <c r="A125" s="5"/>
      <c r="F125" s="15"/>
      <c r="G125" s="15"/>
      <c r="H125" s="2"/>
      <c r="K125" s="13"/>
      <c r="P125" s="2"/>
      <c r="Q125" s="2"/>
    </row>
    <row r="126" spans="1:17" ht="29.4" customHeight="1" x14ac:dyDescent="0.3">
      <c r="A126" s="5"/>
      <c r="F126" s="22" t="s">
        <v>395</v>
      </c>
      <c r="G126" s="22"/>
      <c r="H126" s="2"/>
      <c r="I126" s="21" t="s">
        <v>112</v>
      </c>
      <c r="J126" s="21"/>
      <c r="K126" s="21"/>
      <c r="M126" s="1" t="str">
        <f t="shared" ref="M126" si="282">IF(I126="It's on the wish list!","✓","")</f>
        <v>✓</v>
      </c>
      <c r="N126" s="1" t="str">
        <f t="shared" ref="N126" si="283">IF(I126="I'm planning it!  Chill out!","✓","")</f>
        <v/>
      </c>
      <c r="O126" s="1" t="str">
        <f t="shared" ref="O126" si="284">IF(I126="I transited through.  That counts, right?","✓","")</f>
        <v/>
      </c>
      <c r="P126" s="1" t="str">
        <f t="shared" si="242"/>
        <v/>
      </c>
      <c r="Q126" s="1" t="str">
        <f t="shared" ref="Q126" si="285">IF(I126="Neeever gonna happen","✓","")</f>
        <v/>
      </c>
    </row>
    <row r="127" spans="1:17" x14ac:dyDescent="0.3">
      <c r="A127" s="5"/>
      <c r="F127" s="15"/>
      <c r="G127" s="15"/>
      <c r="H127" s="2"/>
      <c r="K127" s="13"/>
      <c r="P127" s="2"/>
      <c r="Q127" s="2"/>
    </row>
    <row r="128" spans="1:17" ht="29.4" customHeight="1" x14ac:dyDescent="0.3">
      <c r="A128" s="5"/>
      <c r="F128" s="22" t="s">
        <v>396</v>
      </c>
      <c r="G128" s="22"/>
      <c r="H128" s="2"/>
      <c r="I128" s="21" t="s">
        <v>112</v>
      </c>
      <c r="J128" s="21"/>
      <c r="K128" s="21"/>
      <c r="M128" s="1" t="str">
        <f t="shared" ref="M128" si="286">IF(I128="It's on the wish list!","✓","")</f>
        <v>✓</v>
      </c>
      <c r="N128" s="1" t="str">
        <f t="shared" ref="N128" si="287">IF(I128="I'm planning it!  Chill out!","✓","")</f>
        <v/>
      </c>
      <c r="O128" s="1" t="str">
        <f t="shared" ref="O128" si="288">IF(I128="I transited through.  That counts, right?","✓","")</f>
        <v/>
      </c>
      <c r="P128" s="1" t="str">
        <f t="shared" si="247"/>
        <v/>
      </c>
      <c r="Q128" s="1" t="str">
        <f t="shared" ref="Q128" si="289">IF(I128="Neeever gonna happen","✓","")</f>
        <v/>
      </c>
    </row>
    <row r="129" spans="1:17" x14ac:dyDescent="0.3">
      <c r="A129" s="5"/>
      <c r="F129" s="15"/>
      <c r="G129" s="15"/>
      <c r="H129" s="2"/>
      <c r="K129" s="13"/>
      <c r="P129" s="2"/>
      <c r="Q129" s="2"/>
    </row>
    <row r="130" spans="1:17" ht="29.4" customHeight="1" x14ac:dyDescent="0.3">
      <c r="A130" s="5"/>
      <c r="C130" s="20" t="s">
        <v>226</v>
      </c>
      <c r="D130" s="20"/>
      <c r="F130" s="22" t="s">
        <v>246</v>
      </c>
      <c r="G130" s="22"/>
      <c r="H130" s="2"/>
      <c r="I130" s="21" t="s">
        <v>112</v>
      </c>
      <c r="J130" s="21"/>
      <c r="K130" s="21"/>
      <c r="M130" s="1" t="str">
        <f t="shared" ref="M130" si="290">IF(I130="It's on the wish list!","✓","")</f>
        <v>✓</v>
      </c>
      <c r="N130" s="1" t="str">
        <f t="shared" ref="N130" si="291">IF(I130="I'm planning it!  Chill out!","✓","")</f>
        <v/>
      </c>
      <c r="O130" s="1" t="str">
        <f t="shared" ref="O130" si="292">IF(I130="I transited through.  That counts, right?","✓","")</f>
        <v/>
      </c>
      <c r="P130" s="1" t="str">
        <f t="shared" si="252"/>
        <v/>
      </c>
      <c r="Q130" s="1" t="str">
        <f t="shared" ref="Q130" si="293">IF(I130="Neeever gonna happen","✓","")</f>
        <v/>
      </c>
    </row>
    <row r="131" spans="1:17" x14ac:dyDescent="0.3">
      <c r="A131" s="5"/>
      <c r="F131" s="15"/>
      <c r="G131" s="15"/>
      <c r="H131" s="2"/>
      <c r="K131" s="13"/>
      <c r="P131" s="2"/>
      <c r="Q131" s="2"/>
    </row>
    <row r="132" spans="1:17" ht="29.4" customHeight="1" x14ac:dyDescent="0.3">
      <c r="A132" s="5"/>
      <c r="F132" s="22" t="s">
        <v>328</v>
      </c>
      <c r="G132" s="22"/>
      <c r="H132" s="2"/>
      <c r="I132" s="21" t="s">
        <v>112</v>
      </c>
      <c r="J132" s="21"/>
      <c r="K132" s="21"/>
      <c r="M132" s="1" t="str">
        <f t="shared" ref="M132" si="294">IF(I132="It's on the wish list!","✓","")</f>
        <v>✓</v>
      </c>
      <c r="N132" s="1" t="str">
        <f t="shared" ref="N132" si="295">IF(I132="I'm planning it!  Chill out!","✓","")</f>
        <v/>
      </c>
      <c r="O132" s="1" t="str">
        <f t="shared" ref="O132" si="296">IF(I132="I transited through.  That counts, right?","✓","")</f>
        <v/>
      </c>
      <c r="P132" s="1" t="str">
        <f t="shared" si="257"/>
        <v/>
      </c>
      <c r="Q132" s="1" t="str">
        <f t="shared" ref="Q132" si="297">IF(I132="Neeever gonna happen","✓","")</f>
        <v/>
      </c>
    </row>
    <row r="133" spans="1:17" x14ac:dyDescent="0.3">
      <c r="A133" s="5"/>
      <c r="F133" s="15"/>
      <c r="G133" s="15"/>
      <c r="H133" s="2"/>
      <c r="K133" s="13"/>
      <c r="P133" s="2"/>
      <c r="Q133" s="2"/>
    </row>
    <row r="134" spans="1:17" ht="29.4" customHeight="1" x14ac:dyDescent="0.3">
      <c r="A134" s="5"/>
      <c r="F134" s="22" t="s">
        <v>329</v>
      </c>
      <c r="G134" s="22"/>
      <c r="H134" s="2"/>
      <c r="I134" s="21" t="s">
        <v>112</v>
      </c>
      <c r="J134" s="21"/>
      <c r="K134" s="21"/>
      <c r="M134" s="1" t="str">
        <f t="shared" ref="M134" si="298">IF(I134="It's on the wish list!","✓","")</f>
        <v>✓</v>
      </c>
      <c r="N134" s="1" t="str">
        <f t="shared" ref="N134" si="299">IF(I134="I'm planning it!  Chill out!","✓","")</f>
        <v/>
      </c>
      <c r="O134" s="1" t="str">
        <f t="shared" ref="O134" si="300">IF(I134="I transited through.  That counts, right?","✓","")</f>
        <v/>
      </c>
      <c r="P134" s="1" t="str">
        <f t="shared" si="262"/>
        <v/>
      </c>
      <c r="Q134" s="1" t="str">
        <f t="shared" ref="Q134" si="301">IF(I134="Neeever gonna happen","✓","")</f>
        <v/>
      </c>
    </row>
    <row r="135" spans="1:17" x14ac:dyDescent="0.3">
      <c r="A135" s="5"/>
      <c r="F135" s="15"/>
      <c r="G135" s="15"/>
      <c r="H135" s="2"/>
      <c r="K135" s="13"/>
      <c r="P135" s="2"/>
      <c r="Q135" s="2"/>
    </row>
    <row r="136" spans="1:17" ht="29.4" customHeight="1" x14ac:dyDescent="0.3">
      <c r="A136" s="5"/>
      <c r="F136" s="22" t="s">
        <v>330</v>
      </c>
      <c r="G136" s="22"/>
      <c r="H136" s="2"/>
      <c r="I136" s="21" t="s">
        <v>112</v>
      </c>
      <c r="J136" s="21"/>
      <c r="K136" s="21"/>
      <c r="M136" s="1" t="str">
        <f t="shared" ref="M136" si="302">IF(I136="It's on the wish list!","✓","")</f>
        <v>✓</v>
      </c>
      <c r="N136" s="1" t="str">
        <f t="shared" ref="N136" si="303">IF(I136="I'm planning it!  Chill out!","✓","")</f>
        <v/>
      </c>
      <c r="O136" s="1" t="str">
        <f t="shared" ref="O136" si="304">IF(I136="I transited through.  That counts, right?","✓","")</f>
        <v/>
      </c>
      <c r="P136" s="1" t="str">
        <f t="shared" si="267"/>
        <v/>
      </c>
      <c r="Q136" s="1" t="str">
        <f t="shared" ref="Q136" si="305">IF(I136="Neeever gonna happen","✓","")</f>
        <v/>
      </c>
    </row>
    <row r="137" spans="1:17" x14ac:dyDescent="0.3">
      <c r="A137" s="5"/>
      <c r="F137" s="15"/>
      <c r="G137" s="15"/>
      <c r="H137" s="2"/>
      <c r="K137" s="13"/>
      <c r="P137" s="2"/>
      <c r="Q137" s="2"/>
    </row>
    <row r="138" spans="1:17" ht="29.4" customHeight="1" x14ac:dyDescent="0.3">
      <c r="A138" s="5"/>
      <c r="F138" s="22" t="s">
        <v>331</v>
      </c>
      <c r="G138" s="22"/>
      <c r="H138" s="2"/>
      <c r="I138" s="21" t="s">
        <v>112</v>
      </c>
      <c r="J138" s="21"/>
      <c r="K138" s="21"/>
      <c r="M138" s="1" t="str">
        <f t="shared" ref="M138" si="306">IF(I138="It's on the wish list!","✓","")</f>
        <v>✓</v>
      </c>
      <c r="N138" s="1" t="str">
        <f t="shared" ref="N138" si="307">IF(I138="I'm planning it!  Chill out!","✓","")</f>
        <v/>
      </c>
      <c r="O138" s="1" t="str">
        <f t="shared" ref="O138" si="308">IF(I138="I transited through.  That counts, right?","✓","")</f>
        <v/>
      </c>
      <c r="P138" s="1" t="str">
        <f t="shared" si="257"/>
        <v/>
      </c>
      <c r="Q138" s="1" t="str">
        <f t="shared" ref="Q138" si="309">IF(I138="Neeever gonna happen","✓","")</f>
        <v/>
      </c>
    </row>
    <row r="139" spans="1:17" x14ac:dyDescent="0.3">
      <c r="A139" s="5"/>
      <c r="F139" s="15"/>
      <c r="G139" s="15"/>
      <c r="H139" s="2"/>
      <c r="K139" s="13"/>
      <c r="P139" s="2"/>
      <c r="Q139" s="2"/>
    </row>
    <row r="140" spans="1:17" ht="29.4" customHeight="1" x14ac:dyDescent="0.3">
      <c r="A140" s="5"/>
      <c r="F140" s="22" t="s">
        <v>332</v>
      </c>
      <c r="G140" s="22"/>
      <c r="H140" s="2"/>
      <c r="I140" s="21" t="s">
        <v>112</v>
      </c>
      <c r="J140" s="21"/>
      <c r="K140" s="21"/>
      <c r="M140" s="1" t="str">
        <f t="shared" ref="M140" si="310">IF(I140="It's on the wish list!","✓","")</f>
        <v>✓</v>
      </c>
      <c r="N140" s="1" t="str">
        <f t="shared" ref="N140" si="311">IF(I140="I'm planning it!  Chill out!","✓","")</f>
        <v/>
      </c>
      <c r="O140" s="1" t="str">
        <f t="shared" ref="O140" si="312">IF(I140="I transited through.  That counts, right?","✓","")</f>
        <v/>
      </c>
      <c r="P140" s="1" t="str">
        <f t="shared" si="262"/>
        <v/>
      </c>
      <c r="Q140" s="1" t="str">
        <f t="shared" ref="Q140" si="313">IF(I140="Neeever gonna happen","✓","")</f>
        <v/>
      </c>
    </row>
    <row r="141" spans="1:17" x14ac:dyDescent="0.3">
      <c r="A141" s="5"/>
      <c r="F141" s="15"/>
      <c r="G141" s="15"/>
      <c r="H141" s="2"/>
      <c r="K141" s="13"/>
      <c r="P141" s="2"/>
      <c r="Q141" s="2"/>
    </row>
    <row r="142" spans="1:17" ht="29.4" customHeight="1" x14ac:dyDescent="0.3">
      <c r="A142" s="5"/>
      <c r="F142" s="22" t="s">
        <v>333</v>
      </c>
      <c r="G142" s="22"/>
      <c r="H142" s="2"/>
      <c r="I142" s="21" t="s">
        <v>112</v>
      </c>
      <c r="J142" s="21"/>
      <c r="K142" s="21"/>
      <c r="M142" s="1" t="str">
        <f t="shared" ref="M142" si="314">IF(I142="It's on the wish list!","✓","")</f>
        <v>✓</v>
      </c>
      <c r="N142" s="1" t="str">
        <f t="shared" ref="N142" si="315">IF(I142="I'm planning it!  Chill out!","✓","")</f>
        <v/>
      </c>
      <c r="O142" s="1" t="str">
        <f t="shared" ref="O142" si="316">IF(I142="I transited through.  That counts, right?","✓","")</f>
        <v/>
      </c>
      <c r="P142" s="1" t="str">
        <f t="shared" ref="P142" si="317">IF(I142="Done!  That one's ticked!","✓","")</f>
        <v/>
      </c>
      <c r="Q142" s="1" t="str">
        <f t="shared" ref="Q142" si="318">IF(I142="Neeever gonna happen","✓","")</f>
        <v/>
      </c>
    </row>
    <row r="143" spans="1:17" x14ac:dyDescent="0.3">
      <c r="A143" s="5"/>
      <c r="F143" s="15"/>
      <c r="G143" s="15"/>
      <c r="H143" s="2"/>
      <c r="K143" s="13"/>
      <c r="P143" s="2"/>
      <c r="Q143" s="2"/>
    </row>
    <row r="144" spans="1:17" ht="29.4" customHeight="1" x14ac:dyDescent="0.3">
      <c r="A144" s="5"/>
      <c r="F144" s="22" t="s">
        <v>334</v>
      </c>
      <c r="G144" s="22"/>
      <c r="H144" s="2"/>
      <c r="I144" s="21" t="s">
        <v>112</v>
      </c>
      <c r="J144" s="21"/>
      <c r="K144" s="21"/>
      <c r="M144" s="1" t="str">
        <f t="shared" ref="M144" si="319">IF(I144="It's on the wish list!","✓","")</f>
        <v>✓</v>
      </c>
      <c r="N144" s="1" t="str">
        <f t="shared" ref="N144" si="320">IF(I144="I'm planning it!  Chill out!","✓","")</f>
        <v/>
      </c>
      <c r="O144" s="1" t="str">
        <f t="shared" ref="O144" si="321">IF(I144="I transited through.  That counts, right?","✓","")</f>
        <v/>
      </c>
      <c r="P144" s="1" t="str">
        <f t="shared" si="242"/>
        <v/>
      </c>
      <c r="Q144" s="1" t="str">
        <f t="shared" ref="Q144" si="322">IF(I144="Neeever gonna happen","✓","")</f>
        <v/>
      </c>
    </row>
    <row r="145" spans="1:17" x14ac:dyDescent="0.3">
      <c r="A145" s="5"/>
      <c r="F145" s="15"/>
      <c r="G145" s="15"/>
      <c r="H145" s="2"/>
      <c r="K145" s="13"/>
      <c r="P145" s="2"/>
      <c r="Q145" s="2"/>
    </row>
    <row r="146" spans="1:17" ht="29.4" customHeight="1" x14ac:dyDescent="0.3">
      <c r="A146" s="5"/>
      <c r="F146" s="22" t="s">
        <v>335</v>
      </c>
      <c r="G146" s="22"/>
      <c r="H146" s="2"/>
      <c r="I146" s="21" t="s">
        <v>112</v>
      </c>
      <c r="J146" s="21"/>
      <c r="K146" s="21"/>
      <c r="M146" s="1" t="str">
        <f t="shared" ref="M146" si="323">IF(I146="It's on the wish list!","✓","")</f>
        <v>✓</v>
      </c>
      <c r="N146" s="1" t="str">
        <f t="shared" ref="N146" si="324">IF(I146="I'm planning it!  Chill out!","✓","")</f>
        <v/>
      </c>
      <c r="O146" s="1" t="str">
        <f t="shared" ref="O146" si="325">IF(I146="I transited through.  That counts, right?","✓","")</f>
        <v/>
      </c>
      <c r="P146" s="1" t="str">
        <f t="shared" si="247"/>
        <v/>
      </c>
      <c r="Q146" s="1" t="str">
        <f t="shared" ref="Q146" si="326">IF(I146="Neeever gonna happen","✓","")</f>
        <v/>
      </c>
    </row>
    <row r="147" spans="1:17" x14ac:dyDescent="0.3">
      <c r="A147" s="5"/>
      <c r="F147" s="15"/>
      <c r="G147" s="15"/>
      <c r="H147" s="2"/>
      <c r="K147" s="13"/>
      <c r="P147" s="2"/>
      <c r="Q147" s="2"/>
    </row>
    <row r="148" spans="1:17" ht="29.4" customHeight="1" x14ac:dyDescent="0.3">
      <c r="A148" s="5"/>
      <c r="F148" s="22" t="s">
        <v>336</v>
      </c>
      <c r="G148" s="22"/>
      <c r="H148" s="2"/>
      <c r="I148" s="21" t="s">
        <v>112</v>
      </c>
      <c r="J148" s="21"/>
      <c r="K148" s="21"/>
      <c r="M148" s="1" t="str">
        <f t="shared" ref="M148" si="327">IF(I148="It's on the wish list!","✓","")</f>
        <v>✓</v>
      </c>
      <c r="N148" s="1" t="str">
        <f t="shared" ref="N148" si="328">IF(I148="I'm planning it!  Chill out!","✓","")</f>
        <v/>
      </c>
      <c r="O148" s="1" t="str">
        <f t="shared" ref="O148" si="329">IF(I148="I transited through.  That counts, right?","✓","")</f>
        <v/>
      </c>
      <c r="P148" s="1" t="str">
        <f t="shared" si="252"/>
        <v/>
      </c>
      <c r="Q148" s="1" t="str">
        <f t="shared" ref="Q148" si="330">IF(I148="Neeever gonna happen","✓","")</f>
        <v/>
      </c>
    </row>
    <row r="149" spans="1:17" x14ac:dyDescent="0.3">
      <c r="A149" s="5"/>
      <c r="F149" s="15"/>
      <c r="G149" s="15"/>
      <c r="H149" s="2"/>
      <c r="K149" s="13"/>
      <c r="P149" s="2"/>
      <c r="Q149" s="2"/>
    </row>
    <row r="150" spans="1:17" ht="29.4" customHeight="1" x14ac:dyDescent="0.3">
      <c r="A150" s="5"/>
      <c r="F150" s="22" t="s">
        <v>337</v>
      </c>
      <c r="G150" s="22"/>
      <c r="H150" s="2"/>
      <c r="I150" s="21" t="s">
        <v>112</v>
      </c>
      <c r="J150" s="21"/>
      <c r="K150" s="21"/>
      <c r="M150" s="1" t="str">
        <f t="shared" ref="M150" si="331">IF(I150="It's on the wish list!","✓","")</f>
        <v>✓</v>
      </c>
      <c r="N150" s="1" t="str">
        <f t="shared" ref="N150" si="332">IF(I150="I'm planning it!  Chill out!","✓","")</f>
        <v/>
      </c>
      <c r="O150" s="1" t="str">
        <f t="shared" ref="O150" si="333">IF(I150="I transited through.  That counts, right?","✓","")</f>
        <v/>
      </c>
      <c r="P150" s="1" t="str">
        <f t="shared" si="257"/>
        <v/>
      </c>
      <c r="Q150" s="1" t="str">
        <f t="shared" ref="Q150" si="334">IF(I150="Neeever gonna happen","✓","")</f>
        <v/>
      </c>
    </row>
    <row r="151" spans="1:17" x14ac:dyDescent="0.3">
      <c r="A151" s="5"/>
      <c r="F151" s="15"/>
      <c r="G151" s="15"/>
      <c r="H151" s="2"/>
      <c r="K151" s="13"/>
      <c r="P151" s="2"/>
      <c r="Q151" s="2"/>
    </row>
    <row r="152" spans="1:17" ht="29.4" customHeight="1" x14ac:dyDescent="0.3">
      <c r="A152" s="5"/>
      <c r="F152" s="22" t="s">
        <v>338</v>
      </c>
      <c r="G152" s="22"/>
      <c r="H152" s="2"/>
      <c r="I152" s="21" t="s">
        <v>112</v>
      </c>
      <c r="J152" s="21"/>
      <c r="K152" s="21"/>
      <c r="M152" s="1" t="str">
        <f t="shared" ref="M152" si="335">IF(I152="It's on the wish list!","✓","")</f>
        <v>✓</v>
      </c>
      <c r="N152" s="1" t="str">
        <f t="shared" ref="N152" si="336">IF(I152="I'm planning it!  Chill out!","✓","")</f>
        <v/>
      </c>
      <c r="O152" s="1" t="str">
        <f t="shared" ref="O152" si="337">IF(I152="I transited through.  That counts, right?","✓","")</f>
        <v/>
      </c>
      <c r="P152" s="1" t="str">
        <f t="shared" si="262"/>
        <v/>
      </c>
      <c r="Q152" s="1" t="str">
        <f t="shared" ref="Q152" si="338">IF(I152="Neeever gonna happen","✓","")</f>
        <v/>
      </c>
    </row>
    <row r="153" spans="1:17" x14ac:dyDescent="0.3">
      <c r="A153" s="5"/>
      <c r="F153" s="15"/>
      <c r="G153" s="15"/>
      <c r="H153" s="2"/>
      <c r="K153" s="13"/>
      <c r="P153" s="2"/>
      <c r="Q153" s="2"/>
    </row>
    <row r="154" spans="1:17" ht="29.4" customHeight="1" x14ac:dyDescent="0.3">
      <c r="A154" s="5"/>
      <c r="F154" s="22" t="s">
        <v>339</v>
      </c>
      <c r="G154" s="22"/>
      <c r="H154" s="2"/>
      <c r="I154" s="21" t="s">
        <v>112</v>
      </c>
      <c r="J154" s="21"/>
      <c r="K154" s="21"/>
      <c r="M154" s="1" t="str">
        <f t="shared" ref="M154" si="339">IF(I154="It's on the wish list!","✓","")</f>
        <v>✓</v>
      </c>
      <c r="N154" s="1" t="str">
        <f t="shared" ref="N154" si="340">IF(I154="I'm planning it!  Chill out!","✓","")</f>
        <v/>
      </c>
      <c r="O154" s="1" t="str">
        <f t="shared" ref="O154" si="341">IF(I154="I transited through.  That counts, right?","✓","")</f>
        <v/>
      </c>
      <c r="P154" s="1" t="str">
        <f t="shared" si="267"/>
        <v/>
      </c>
      <c r="Q154" s="1" t="str">
        <f t="shared" ref="Q154" si="342">IF(I154="Neeever gonna happen","✓","")</f>
        <v/>
      </c>
    </row>
    <row r="155" spans="1:17" x14ac:dyDescent="0.3">
      <c r="A155" s="5"/>
      <c r="F155" s="15"/>
      <c r="G155" s="15"/>
      <c r="H155" s="2"/>
      <c r="K155" s="13"/>
      <c r="P155" s="2"/>
      <c r="Q155" s="2"/>
    </row>
    <row r="156" spans="1:17" ht="29.4" customHeight="1" x14ac:dyDescent="0.3">
      <c r="A156" s="5"/>
      <c r="F156" s="22" t="s">
        <v>340</v>
      </c>
      <c r="G156" s="22"/>
      <c r="H156" s="2"/>
      <c r="I156" s="21" t="s">
        <v>112</v>
      </c>
      <c r="J156" s="21"/>
      <c r="K156" s="21"/>
      <c r="M156" s="1" t="str">
        <f t="shared" ref="M156" si="343">IF(I156="It's on the wish list!","✓","")</f>
        <v>✓</v>
      </c>
      <c r="N156" s="1" t="str">
        <f t="shared" ref="N156" si="344">IF(I156="I'm planning it!  Chill out!","✓","")</f>
        <v/>
      </c>
      <c r="O156" s="1" t="str">
        <f t="shared" ref="O156" si="345">IF(I156="I transited through.  That counts, right?","✓","")</f>
        <v/>
      </c>
      <c r="P156" s="1" t="str">
        <f t="shared" si="257"/>
        <v/>
      </c>
      <c r="Q156" s="1" t="str">
        <f t="shared" ref="Q156" si="346">IF(I156="Neeever gonna happen","✓","")</f>
        <v/>
      </c>
    </row>
    <row r="157" spans="1:17" x14ac:dyDescent="0.3">
      <c r="A157" s="5"/>
      <c r="F157" s="15"/>
      <c r="G157" s="15"/>
      <c r="H157" s="2"/>
      <c r="K157" s="13"/>
      <c r="P157" s="2"/>
      <c r="Q157" s="2"/>
    </row>
    <row r="158" spans="1:17" ht="29.4" customHeight="1" x14ac:dyDescent="0.3">
      <c r="A158" s="5"/>
      <c r="F158" s="22" t="s">
        <v>341</v>
      </c>
      <c r="G158" s="22"/>
      <c r="H158" s="2"/>
      <c r="I158" s="21" t="s">
        <v>112</v>
      </c>
      <c r="J158" s="21"/>
      <c r="K158" s="21"/>
      <c r="M158" s="1" t="str">
        <f t="shared" ref="M158" si="347">IF(I158="It's on the wish list!","✓","")</f>
        <v>✓</v>
      </c>
      <c r="N158" s="1" t="str">
        <f t="shared" ref="N158" si="348">IF(I158="I'm planning it!  Chill out!","✓","")</f>
        <v/>
      </c>
      <c r="O158" s="1" t="str">
        <f t="shared" ref="O158" si="349">IF(I158="I transited through.  That counts, right?","✓","")</f>
        <v/>
      </c>
      <c r="P158" s="1" t="str">
        <f t="shared" si="262"/>
        <v/>
      </c>
      <c r="Q158" s="1" t="str">
        <f t="shared" ref="Q158" si="350">IF(I158="Neeever gonna happen","✓","")</f>
        <v/>
      </c>
    </row>
    <row r="159" spans="1:17" x14ac:dyDescent="0.3">
      <c r="A159" s="5"/>
      <c r="F159" s="15"/>
      <c r="G159" s="15"/>
      <c r="H159" s="2"/>
      <c r="K159" s="13"/>
      <c r="P159" s="2"/>
      <c r="Q159" s="2"/>
    </row>
    <row r="160" spans="1:17" ht="29.4" customHeight="1" x14ac:dyDescent="0.3">
      <c r="A160" s="5"/>
      <c r="F160" s="22" t="s">
        <v>342</v>
      </c>
      <c r="G160" s="22"/>
      <c r="H160" s="2"/>
      <c r="I160" s="21" t="s">
        <v>112</v>
      </c>
      <c r="J160" s="21"/>
      <c r="K160" s="21"/>
      <c r="M160" s="1" t="str">
        <f t="shared" ref="M160" si="351">IF(I160="It's on the wish list!","✓","")</f>
        <v>✓</v>
      </c>
      <c r="N160" s="1" t="str">
        <f t="shared" ref="N160" si="352">IF(I160="I'm planning it!  Chill out!","✓","")</f>
        <v/>
      </c>
      <c r="O160" s="1" t="str">
        <f t="shared" ref="O160" si="353">IF(I160="I transited through.  That counts, right?","✓","")</f>
        <v/>
      </c>
      <c r="P160" s="1" t="str">
        <f t="shared" ref="P160" si="354">IF(I160="Done!  That one's ticked!","✓","")</f>
        <v/>
      </c>
      <c r="Q160" s="1" t="str">
        <f t="shared" ref="Q160" si="355">IF(I160="Neeever gonna happen","✓","")</f>
        <v/>
      </c>
    </row>
    <row r="161" spans="1:17" x14ac:dyDescent="0.3">
      <c r="A161" s="5"/>
      <c r="F161" s="15"/>
      <c r="G161" s="15"/>
      <c r="H161" s="2"/>
      <c r="K161" s="13"/>
      <c r="P161" s="2"/>
      <c r="Q161" s="2"/>
    </row>
    <row r="162" spans="1:17" ht="29.4" customHeight="1" x14ac:dyDescent="0.3">
      <c r="A162" s="5"/>
      <c r="F162" s="22" t="s">
        <v>343</v>
      </c>
      <c r="G162" s="22"/>
      <c r="H162" s="2"/>
      <c r="I162" s="21" t="s">
        <v>112</v>
      </c>
      <c r="J162" s="21"/>
      <c r="K162" s="21"/>
      <c r="M162" s="1" t="str">
        <f t="shared" ref="M162" si="356">IF(I162="It's on the wish list!","✓","")</f>
        <v>✓</v>
      </c>
      <c r="N162" s="1" t="str">
        <f t="shared" ref="N162" si="357">IF(I162="I'm planning it!  Chill out!","✓","")</f>
        <v/>
      </c>
      <c r="O162" s="1" t="str">
        <f t="shared" ref="O162" si="358">IF(I162="I transited through.  That counts, right?","✓","")</f>
        <v/>
      </c>
      <c r="P162" s="1" t="str">
        <f t="shared" si="242"/>
        <v/>
      </c>
      <c r="Q162" s="1" t="str">
        <f t="shared" ref="Q162" si="359">IF(I162="Neeever gonna happen","✓","")</f>
        <v/>
      </c>
    </row>
    <row r="163" spans="1:17" x14ac:dyDescent="0.3">
      <c r="A163" s="5"/>
      <c r="F163" s="15"/>
      <c r="G163" s="15"/>
      <c r="H163" s="2"/>
      <c r="K163" s="13"/>
      <c r="P163" s="2"/>
      <c r="Q163" s="2"/>
    </row>
    <row r="164" spans="1:17" ht="29.4" customHeight="1" x14ac:dyDescent="0.3">
      <c r="A164" s="5"/>
      <c r="F164" s="22" t="s">
        <v>344</v>
      </c>
      <c r="G164" s="22"/>
      <c r="H164" s="2"/>
      <c r="I164" s="21" t="s">
        <v>112</v>
      </c>
      <c r="J164" s="21"/>
      <c r="K164" s="21"/>
      <c r="M164" s="1" t="str">
        <f t="shared" ref="M164" si="360">IF(I164="It's on the wish list!","✓","")</f>
        <v>✓</v>
      </c>
      <c r="N164" s="1" t="str">
        <f t="shared" ref="N164" si="361">IF(I164="I'm planning it!  Chill out!","✓","")</f>
        <v/>
      </c>
      <c r="O164" s="1" t="str">
        <f t="shared" ref="O164" si="362">IF(I164="I transited through.  That counts, right?","✓","")</f>
        <v/>
      </c>
      <c r="P164" s="1" t="str">
        <f t="shared" si="247"/>
        <v/>
      </c>
      <c r="Q164" s="1" t="str">
        <f t="shared" ref="Q164" si="363">IF(I164="Neeever gonna happen","✓","")</f>
        <v/>
      </c>
    </row>
    <row r="165" spans="1:17" x14ac:dyDescent="0.3">
      <c r="A165" s="5"/>
      <c r="F165" s="15"/>
      <c r="G165" s="15"/>
      <c r="H165" s="2"/>
      <c r="K165" s="13"/>
      <c r="P165" s="2"/>
      <c r="Q165" s="2"/>
    </row>
    <row r="166" spans="1:17" ht="29.4" customHeight="1" x14ac:dyDescent="0.3">
      <c r="A166" s="5"/>
      <c r="F166" s="22" t="s">
        <v>345</v>
      </c>
      <c r="G166" s="22"/>
      <c r="H166" s="2"/>
      <c r="I166" s="21" t="s">
        <v>112</v>
      </c>
      <c r="J166" s="21"/>
      <c r="K166" s="21"/>
      <c r="M166" s="1" t="str">
        <f t="shared" ref="M166" si="364">IF(I166="It's on the wish list!","✓","")</f>
        <v>✓</v>
      </c>
      <c r="N166" s="1" t="str">
        <f t="shared" ref="N166" si="365">IF(I166="I'm planning it!  Chill out!","✓","")</f>
        <v/>
      </c>
      <c r="O166" s="1" t="str">
        <f t="shared" ref="O166" si="366">IF(I166="I transited through.  That counts, right?","✓","")</f>
        <v/>
      </c>
      <c r="P166" s="1" t="str">
        <f t="shared" si="252"/>
        <v/>
      </c>
      <c r="Q166" s="1" t="str">
        <f t="shared" ref="Q166" si="367">IF(I166="Neeever gonna happen","✓","")</f>
        <v/>
      </c>
    </row>
    <row r="167" spans="1:17" x14ac:dyDescent="0.3">
      <c r="A167" s="5"/>
      <c r="F167" s="15"/>
      <c r="G167" s="15"/>
      <c r="H167" s="2"/>
      <c r="K167" s="13"/>
      <c r="P167" s="2"/>
      <c r="Q167" s="2"/>
    </row>
    <row r="168" spans="1:17" ht="29.4" customHeight="1" x14ac:dyDescent="0.3">
      <c r="A168" s="5"/>
      <c r="F168" s="22" t="s">
        <v>346</v>
      </c>
      <c r="G168" s="22"/>
      <c r="H168" s="2"/>
      <c r="I168" s="21" t="s">
        <v>112</v>
      </c>
      <c r="J168" s="21"/>
      <c r="K168" s="21"/>
      <c r="M168" s="1" t="str">
        <f t="shared" ref="M168" si="368">IF(I168="It's on the wish list!","✓","")</f>
        <v>✓</v>
      </c>
      <c r="N168" s="1" t="str">
        <f t="shared" ref="N168" si="369">IF(I168="I'm planning it!  Chill out!","✓","")</f>
        <v/>
      </c>
      <c r="O168" s="1" t="str">
        <f t="shared" ref="O168" si="370">IF(I168="I transited through.  That counts, right?","✓","")</f>
        <v/>
      </c>
      <c r="P168" s="1" t="str">
        <f t="shared" si="257"/>
        <v/>
      </c>
      <c r="Q168" s="1" t="str">
        <f t="shared" ref="Q168" si="371">IF(I168="Neeever gonna happen","✓","")</f>
        <v/>
      </c>
    </row>
    <row r="169" spans="1:17" x14ac:dyDescent="0.3">
      <c r="A169" s="5"/>
      <c r="F169" s="15"/>
      <c r="G169" s="15"/>
      <c r="H169" s="2"/>
      <c r="K169" s="13"/>
      <c r="P169" s="2"/>
      <c r="Q169" s="2"/>
    </row>
    <row r="170" spans="1:17" ht="29.4" customHeight="1" x14ac:dyDescent="0.3">
      <c r="A170" s="5"/>
      <c r="F170" s="22" t="s">
        <v>347</v>
      </c>
      <c r="G170" s="22"/>
      <c r="H170" s="2"/>
      <c r="I170" s="21" t="s">
        <v>112</v>
      </c>
      <c r="J170" s="21"/>
      <c r="K170" s="21"/>
      <c r="M170" s="1" t="str">
        <f t="shared" ref="M170" si="372">IF(I170="It's on the wish list!","✓","")</f>
        <v>✓</v>
      </c>
      <c r="N170" s="1" t="str">
        <f t="shared" ref="N170" si="373">IF(I170="I'm planning it!  Chill out!","✓","")</f>
        <v/>
      </c>
      <c r="O170" s="1" t="str">
        <f t="shared" ref="O170" si="374">IF(I170="I transited through.  That counts, right?","✓","")</f>
        <v/>
      </c>
      <c r="P170" s="1" t="str">
        <f t="shared" si="262"/>
        <v/>
      </c>
      <c r="Q170" s="1" t="str">
        <f t="shared" ref="Q170" si="375">IF(I170="Neeever gonna happen","✓","")</f>
        <v/>
      </c>
    </row>
    <row r="171" spans="1:17" x14ac:dyDescent="0.3">
      <c r="A171" s="5"/>
      <c r="F171" s="15"/>
      <c r="G171" s="15"/>
      <c r="H171" s="2"/>
      <c r="K171" s="13"/>
      <c r="P171" s="2"/>
      <c r="Q171" s="2"/>
    </row>
    <row r="172" spans="1:17" ht="29.4" customHeight="1" x14ac:dyDescent="0.3">
      <c r="A172" s="5"/>
      <c r="F172" s="22" t="s">
        <v>348</v>
      </c>
      <c r="G172" s="22"/>
      <c r="H172" s="2"/>
      <c r="I172" s="21" t="s">
        <v>112</v>
      </c>
      <c r="J172" s="21"/>
      <c r="K172" s="21"/>
      <c r="M172" s="1" t="str">
        <f t="shared" ref="M172" si="376">IF(I172="It's on the wish list!","✓","")</f>
        <v>✓</v>
      </c>
      <c r="N172" s="1" t="str">
        <f t="shared" ref="N172" si="377">IF(I172="I'm planning it!  Chill out!","✓","")</f>
        <v/>
      </c>
      <c r="O172" s="1" t="str">
        <f t="shared" ref="O172" si="378">IF(I172="I transited through.  That counts, right?","✓","")</f>
        <v/>
      </c>
      <c r="P172" s="1" t="str">
        <f t="shared" si="267"/>
        <v/>
      </c>
      <c r="Q172" s="1" t="str">
        <f t="shared" ref="Q172" si="379">IF(I172="Neeever gonna happen","✓","")</f>
        <v/>
      </c>
    </row>
    <row r="173" spans="1:17" x14ac:dyDescent="0.3">
      <c r="A173" s="5"/>
      <c r="F173" s="15"/>
      <c r="G173" s="15"/>
      <c r="H173" s="2"/>
      <c r="K173" s="13"/>
      <c r="P173" s="2"/>
      <c r="Q173" s="2"/>
    </row>
    <row r="174" spans="1:17" ht="29.4" customHeight="1" x14ac:dyDescent="0.3">
      <c r="A174" s="5"/>
      <c r="F174" s="22" t="s">
        <v>349</v>
      </c>
      <c r="G174" s="22"/>
      <c r="H174" s="2"/>
      <c r="I174" s="21" t="s">
        <v>112</v>
      </c>
      <c r="J174" s="21"/>
      <c r="K174" s="21"/>
      <c r="M174" s="1" t="str">
        <f t="shared" ref="M174" si="380">IF(I174="It's on the wish list!","✓","")</f>
        <v>✓</v>
      </c>
      <c r="N174" s="1" t="str">
        <f t="shared" ref="N174" si="381">IF(I174="I'm planning it!  Chill out!","✓","")</f>
        <v/>
      </c>
      <c r="O174" s="1" t="str">
        <f t="shared" ref="O174" si="382">IF(I174="I transited through.  That counts, right?","✓","")</f>
        <v/>
      </c>
      <c r="P174" s="1" t="str">
        <f t="shared" si="257"/>
        <v/>
      </c>
      <c r="Q174" s="1" t="str">
        <f t="shared" ref="Q174" si="383">IF(I174="Neeever gonna happen","✓","")</f>
        <v/>
      </c>
    </row>
    <row r="175" spans="1:17" x14ac:dyDescent="0.3">
      <c r="A175" s="5"/>
      <c r="F175" s="15"/>
      <c r="G175" s="15"/>
      <c r="H175" s="2"/>
      <c r="K175" s="13"/>
      <c r="P175" s="2"/>
      <c r="Q175" s="2"/>
    </row>
    <row r="176" spans="1:17" ht="29.4" customHeight="1" x14ac:dyDescent="0.3">
      <c r="A176" s="5"/>
      <c r="F176" s="22" t="s">
        <v>350</v>
      </c>
      <c r="G176" s="22"/>
      <c r="H176" s="2"/>
      <c r="I176" s="21" t="s">
        <v>112</v>
      </c>
      <c r="J176" s="21"/>
      <c r="K176" s="21"/>
      <c r="M176" s="1" t="str">
        <f t="shared" ref="M176" si="384">IF(I176="It's on the wish list!","✓","")</f>
        <v>✓</v>
      </c>
      <c r="N176" s="1" t="str">
        <f t="shared" ref="N176" si="385">IF(I176="I'm planning it!  Chill out!","✓","")</f>
        <v/>
      </c>
      <c r="O176" s="1" t="str">
        <f t="shared" ref="O176" si="386">IF(I176="I transited through.  That counts, right?","✓","")</f>
        <v/>
      </c>
      <c r="P176" s="1" t="str">
        <f t="shared" si="262"/>
        <v/>
      </c>
      <c r="Q176" s="1" t="str">
        <f t="shared" ref="Q176" si="387">IF(I176="Neeever gonna happen","✓","")</f>
        <v/>
      </c>
    </row>
    <row r="177" spans="1:17" x14ac:dyDescent="0.3">
      <c r="A177" s="5"/>
      <c r="F177" s="15"/>
      <c r="G177" s="15"/>
      <c r="H177" s="2"/>
      <c r="K177" s="13"/>
      <c r="P177" s="2"/>
      <c r="Q177" s="2"/>
    </row>
    <row r="178" spans="1:17" ht="29.4" customHeight="1" x14ac:dyDescent="0.3">
      <c r="A178" s="5"/>
      <c r="F178" s="22" t="s">
        <v>351</v>
      </c>
      <c r="G178" s="22"/>
      <c r="H178" s="2"/>
      <c r="I178" s="21" t="s">
        <v>112</v>
      </c>
      <c r="J178" s="21"/>
      <c r="K178" s="21"/>
      <c r="M178" s="1" t="str">
        <f t="shared" ref="M178" si="388">IF(I178="It's on the wish list!","✓","")</f>
        <v>✓</v>
      </c>
      <c r="N178" s="1" t="str">
        <f t="shared" ref="N178" si="389">IF(I178="I'm planning it!  Chill out!","✓","")</f>
        <v/>
      </c>
      <c r="O178" s="1" t="str">
        <f t="shared" ref="O178" si="390">IF(I178="I transited through.  That counts, right?","✓","")</f>
        <v/>
      </c>
      <c r="P178" s="1" t="str">
        <f t="shared" ref="P178" si="391">IF(I178="Done!  That one's ticked!","✓","")</f>
        <v/>
      </c>
      <c r="Q178" s="1" t="str">
        <f t="shared" ref="Q178" si="392">IF(I178="Neeever gonna happen","✓","")</f>
        <v/>
      </c>
    </row>
    <row r="179" spans="1:17" x14ac:dyDescent="0.3">
      <c r="A179" s="5"/>
      <c r="F179" s="15"/>
      <c r="G179" s="15"/>
      <c r="H179" s="2"/>
      <c r="K179" s="13"/>
      <c r="P179" s="2"/>
      <c r="Q179" s="2"/>
    </row>
    <row r="180" spans="1:17" ht="29.4" customHeight="1" x14ac:dyDescent="0.3">
      <c r="A180" s="5"/>
      <c r="F180" s="22" t="s">
        <v>352</v>
      </c>
      <c r="G180" s="22"/>
      <c r="H180" s="2"/>
      <c r="I180" s="21" t="s">
        <v>112</v>
      </c>
      <c r="J180" s="21"/>
      <c r="K180" s="21"/>
      <c r="M180" s="1" t="str">
        <f t="shared" ref="M180" si="393">IF(I180="It's on the wish list!","✓","")</f>
        <v>✓</v>
      </c>
      <c r="N180" s="1" t="str">
        <f t="shared" ref="N180" si="394">IF(I180="I'm planning it!  Chill out!","✓","")</f>
        <v/>
      </c>
      <c r="O180" s="1" t="str">
        <f t="shared" ref="O180" si="395">IF(I180="I transited through.  That counts, right?","✓","")</f>
        <v/>
      </c>
      <c r="P180" s="1" t="str">
        <f t="shared" ref="P180:P234" si="396">IF(I180="Done!  That one's ticked!","✓","")</f>
        <v/>
      </c>
      <c r="Q180" s="1" t="str">
        <f t="shared" ref="Q180" si="397">IF(I180="Neeever gonna happen","✓","")</f>
        <v/>
      </c>
    </row>
    <row r="181" spans="1:17" x14ac:dyDescent="0.3">
      <c r="A181" s="5"/>
      <c r="F181" s="15"/>
      <c r="G181" s="15"/>
      <c r="H181" s="2"/>
      <c r="K181" s="13"/>
      <c r="P181" s="2"/>
      <c r="Q181" s="2"/>
    </row>
    <row r="182" spans="1:17" ht="29.4" customHeight="1" x14ac:dyDescent="0.3">
      <c r="A182" s="5"/>
      <c r="F182" s="22" t="s">
        <v>353</v>
      </c>
      <c r="G182" s="22"/>
      <c r="H182" s="2"/>
      <c r="I182" s="21" t="s">
        <v>112</v>
      </c>
      <c r="J182" s="21"/>
      <c r="K182" s="21"/>
      <c r="M182" s="1" t="str">
        <f t="shared" ref="M182" si="398">IF(I182="It's on the wish list!","✓","")</f>
        <v>✓</v>
      </c>
      <c r="N182" s="1" t="str">
        <f t="shared" ref="N182" si="399">IF(I182="I'm planning it!  Chill out!","✓","")</f>
        <v/>
      </c>
      <c r="O182" s="1" t="str">
        <f t="shared" ref="O182" si="400">IF(I182="I transited through.  That counts, right?","✓","")</f>
        <v/>
      </c>
      <c r="P182" s="1" t="str">
        <f t="shared" ref="P182:P236" si="401">IF(I182="Done!  That one's ticked!","✓","")</f>
        <v/>
      </c>
      <c r="Q182" s="1" t="str">
        <f t="shared" ref="Q182" si="402">IF(I182="Neeever gonna happen","✓","")</f>
        <v/>
      </c>
    </row>
    <row r="183" spans="1:17" x14ac:dyDescent="0.3">
      <c r="A183" s="5"/>
      <c r="F183" s="15"/>
      <c r="G183" s="15"/>
      <c r="H183" s="2"/>
      <c r="K183" s="13"/>
      <c r="P183" s="2"/>
      <c r="Q183" s="2"/>
    </row>
    <row r="184" spans="1:17" ht="29.4" customHeight="1" x14ac:dyDescent="0.3">
      <c r="A184" s="5"/>
      <c r="C184" s="20" t="s">
        <v>227</v>
      </c>
      <c r="D184" s="20"/>
      <c r="F184" s="22" t="s">
        <v>247</v>
      </c>
      <c r="G184" s="22"/>
      <c r="H184" s="2"/>
      <c r="I184" s="21" t="s">
        <v>112</v>
      </c>
      <c r="J184" s="21"/>
      <c r="K184" s="21"/>
      <c r="M184" s="1" t="str">
        <f t="shared" ref="M184" si="403">IF(I184="It's on the wish list!","✓","")</f>
        <v>✓</v>
      </c>
      <c r="N184" s="1" t="str">
        <f t="shared" ref="N184" si="404">IF(I184="I'm planning it!  Chill out!","✓","")</f>
        <v/>
      </c>
      <c r="O184" s="1" t="str">
        <f t="shared" ref="O184" si="405">IF(I184="I transited through.  That counts, right?","✓","")</f>
        <v/>
      </c>
      <c r="P184" s="1" t="str">
        <f t="shared" ref="P184:P238" si="406">IF(I184="Done!  That one's ticked!","✓","")</f>
        <v/>
      </c>
      <c r="Q184" s="1" t="str">
        <f t="shared" ref="Q184" si="407">IF(I184="Neeever gonna happen","✓","")</f>
        <v/>
      </c>
    </row>
    <row r="185" spans="1:17" x14ac:dyDescent="0.3">
      <c r="A185" s="5"/>
      <c r="F185" s="15"/>
      <c r="G185" s="15"/>
      <c r="H185" s="2"/>
      <c r="K185" s="13"/>
      <c r="P185" s="2"/>
      <c r="Q185" s="2"/>
    </row>
    <row r="186" spans="1:17" ht="29.4" customHeight="1" x14ac:dyDescent="0.3">
      <c r="A186" s="5"/>
      <c r="F186" s="22" t="s">
        <v>304</v>
      </c>
      <c r="G186" s="22"/>
      <c r="H186" s="2"/>
      <c r="I186" s="21" t="s">
        <v>112</v>
      </c>
      <c r="J186" s="21"/>
      <c r="K186" s="21"/>
      <c r="M186" s="1" t="str">
        <f t="shared" ref="M186" si="408">IF(I186="It's on the wish list!","✓","")</f>
        <v>✓</v>
      </c>
      <c r="N186" s="1" t="str">
        <f t="shared" ref="N186" si="409">IF(I186="I'm planning it!  Chill out!","✓","")</f>
        <v/>
      </c>
      <c r="O186" s="1" t="str">
        <f t="shared" ref="O186" si="410">IF(I186="I transited through.  That counts, right?","✓","")</f>
        <v/>
      </c>
      <c r="P186" s="1" t="str">
        <f t="shared" ref="P186:P246" si="411">IF(I186="Done!  That one's ticked!","✓","")</f>
        <v/>
      </c>
      <c r="Q186" s="1" t="str">
        <f t="shared" ref="Q186" si="412">IF(I186="Neeever gonna happen","✓","")</f>
        <v/>
      </c>
    </row>
    <row r="187" spans="1:17" x14ac:dyDescent="0.3">
      <c r="A187" s="5"/>
      <c r="F187" s="15"/>
      <c r="G187" s="15"/>
      <c r="H187" s="2"/>
      <c r="K187" s="13"/>
      <c r="P187" s="2"/>
      <c r="Q187" s="2"/>
    </row>
    <row r="188" spans="1:17" ht="29.4" customHeight="1" x14ac:dyDescent="0.3">
      <c r="A188" s="5"/>
      <c r="F188" s="22" t="s">
        <v>305</v>
      </c>
      <c r="G188" s="22"/>
      <c r="H188" s="2"/>
      <c r="I188" s="21" t="s">
        <v>112</v>
      </c>
      <c r="J188" s="21"/>
      <c r="K188" s="21"/>
      <c r="M188" s="1" t="str">
        <f t="shared" ref="M188" si="413">IF(I188="It's on the wish list!","✓","")</f>
        <v>✓</v>
      </c>
      <c r="N188" s="1" t="str">
        <f t="shared" ref="N188" si="414">IF(I188="I'm planning it!  Chill out!","✓","")</f>
        <v/>
      </c>
      <c r="O188" s="1" t="str">
        <f t="shared" ref="O188" si="415">IF(I188="I transited through.  That counts, right?","✓","")</f>
        <v/>
      </c>
      <c r="P188" s="1" t="str">
        <f t="shared" ref="P188:P248" si="416">IF(I188="Done!  That one's ticked!","✓","")</f>
        <v/>
      </c>
      <c r="Q188" s="1" t="str">
        <f t="shared" ref="Q188" si="417">IF(I188="Neeever gonna happen","✓","")</f>
        <v/>
      </c>
    </row>
    <row r="189" spans="1:17" x14ac:dyDescent="0.3">
      <c r="A189" s="5"/>
      <c r="F189" s="15"/>
      <c r="G189" s="15"/>
      <c r="H189" s="2"/>
      <c r="K189" s="13"/>
      <c r="P189" s="2"/>
      <c r="Q189" s="2"/>
    </row>
    <row r="190" spans="1:17" ht="29.4" customHeight="1" x14ac:dyDescent="0.3">
      <c r="A190" s="5"/>
      <c r="F190" s="22" t="s">
        <v>306</v>
      </c>
      <c r="G190" s="22"/>
      <c r="H190" s="2"/>
      <c r="I190" s="21" t="s">
        <v>112</v>
      </c>
      <c r="J190" s="21"/>
      <c r="K190" s="21"/>
      <c r="M190" s="1" t="str">
        <f t="shared" ref="M190" si="418">IF(I190="It's on the wish list!","✓","")</f>
        <v>✓</v>
      </c>
      <c r="N190" s="1" t="str">
        <f t="shared" ref="N190" si="419">IF(I190="I'm planning it!  Chill out!","✓","")</f>
        <v/>
      </c>
      <c r="O190" s="1" t="str">
        <f t="shared" ref="O190" si="420">IF(I190="I transited through.  That counts, right?","✓","")</f>
        <v/>
      </c>
      <c r="P190" s="1" t="str">
        <f t="shared" ref="P190:P244" si="421">IF(I190="Done!  That one's ticked!","✓","")</f>
        <v/>
      </c>
      <c r="Q190" s="1" t="str">
        <f t="shared" ref="Q190" si="422">IF(I190="Neeever gonna happen","✓","")</f>
        <v/>
      </c>
    </row>
    <row r="191" spans="1:17" x14ac:dyDescent="0.3">
      <c r="A191" s="5"/>
      <c r="F191" s="15"/>
      <c r="G191" s="15"/>
      <c r="H191" s="2"/>
      <c r="K191" s="13"/>
      <c r="P191" s="2"/>
      <c r="Q191" s="2"/>
    </row>
    <row r="192" spans="1:17" ht="29.4" customHeight="1" x14ac:dyDescent="0.3">
      <c r="A192" s="5"/>
      <c r="F192" s="22" t="s">
        <v>307</v>
      </c>
      <c r="G192" s="22"/>
      <c r="H192" s="2"/>
      <c r="I192" s="21" t="s">
        <v>112</v>
      </c>
      <c r="J192" s="21"/>
      <c r="K192" s="21"/>
      <c r="M192" s="1" t="str">
        <f t="shared" ref="M192" si="423">IF(I192="It's on the wish list!","✓","")</f>
        <v>✓</v>
      </c>
      <c r="N192" s="1" t="str">
        <f t="shared" ref="N192" si="424">IF(I192="I'm planning it!  Chill out!","✓","")</f>
        <v/>
      </c>
      <c r="O192" s="1" t="str">
        <f t="shared" ref="O192" si="425">IF(I192="I transited through.  That counts, right?","✓","")</f>
        <v/>
      </c>
      <c r="P192" s="1" t="str">
        <f t="shared" si="411"/>
        <v/>
      </c>
      <c r="Q192" s="1" t="str">
        <f t="shared" ref="Q192" si="426">IF(I192="Neeever gonna happen","✓","")</f>
        <v/>
      </c>
    </row>
    <row r="193" spans="1:17" x14ac:dyDescent="0.3">
      <c r="A193" s="5"/>
      <c r="F193" s="15"/>
      <c r="G193" s="15"/>
      <c r="H193" s="2"/>
      <c r="K193" s="13"/>
      <c r="P193" s="2"/>
      <c r="Q193" s="2"/>
    </row>
    <row r="194" spans="1:17" ht="29.4" customHeight="1" x14ac:dyDescent="0.3">
      <c r="A194" s="5"/>
      <c r="F194" s="22" t="s">
        <v>308</v>
      </c>
      <c r="G194" s="22"/>
      <c r="H194" s="2"/>
      <c r="I194" s="21" t="s">
        <v>112</v>
      </c>
      <c r="J194" s="21"/>
      <c r="K194" s="21"/>
      <c r="M194" s="1" t="str">
        <f t="shared" ref="M194" si="427">IF(I194="It's on the wish list!","✓","")</f>
        <v>✓</v>
      </c>
      <c r="N194" s="1" t="str">
        <f t="shared" ref="N194" si="428">IF(I194="I'm planning it!  Chill out!","✓","")</f>
        <v/>
      </c>
      <c r="O194" s="1" t="str">
        <f t="shared" ref="O194" si="429">IF(I194="I transited through.  That counts, right?","✓","")</f>
        <v/>
      </c>
      <c r="P194" s="1" t="str">
        <f t="shared" si="416"/>
        <v/>
      </c>
      <c r="Q194" s="1" t="str">
        <f t="shared" ref="Q194" si="430">IF(I194="Neeever gonna happen","✓","")</f>
        <v/>
      </c>
    </row>
    <row r="195" spans="1:17" x14ac:dyDescent="0.3">
      <c r="A195" s="5"/>
      <c r="F195" s="15"/>
      <c r="G195" s="15"/>
      <c r="H195" s="2"/>
      <c r="K195" s="13"/>
      <c r="P195" s="2"/>
      <c r="Q195" s="2"/>
    </row>
    <row r="196" spans="1:17" ht="29.4" customHeight="1" x14ac:dyDescent="0.3">
      <c r="A196" s="5"/>
      <c r="F196" s="22" t="s">
        <v>309</v>
      </c>
      <c r="G196" s="22"/>
      <c r="H196" s="2"/>
      <c r="I196" s="21" t="s">
        <v>112</v>
      </c>
      <c r="J196" s="21"/>
      <c r="K196" s="21"/>
      <c r="M196" s="1" t="str">
        <f t="shared" ref="M196" si="431">IF(I196="It's on the wish list!","✓","")</f>
        <v>✓</v>
      </c>
      <c r="N196" s="1" t="str">
        <f t="shared" ref="N196" si="432">IF(I196="I'm planning it!  Chill out!","✓","")</f>
        <v/>
      </c>
      <c r="O196" s="1" t="str">
        <f t="shared" ref="O196" si="433">IF(I196="I transited through.  That counts, right?","✓","")</f>
        <v/>
      </c>
      <c r="P196" s="1" t="str">
        <f t="shared" ref="P196" si="434">IF(I196="Done!  That one's ticked!","✓","")</f>
        <v/>
      </c>
      <c r="Q196" s="1" t="str">
        <f t="shared" ref="Q196" si="435">IF(I196="Neeever gonna happen","✓","")</f>
        <v/>
      </c>
    </row>
    <row r="197" spans="1:17" x14ac:dyDescent="0.3">
      <c r="A197" s="5"/>
      <c r="F197" s="15"/>
      <c r="G197" s="15"/>
      <c r="H197" s="2"/>
      <c r="K197" s="13"/>
      <c r="P197" s="2"/>
      <c r="Q197" s="2"/>
    </row>
    <row r="198" spans="1:17" ht="29.4" customHeight="1" x14ac:dyDescent="0.3">
      <c r="A198" s="5"/>
      <c r="F198" s="22" t="s">
        <v>310</v>
      </c>
      <c r="G198" s="22"/>
      <c r="H198" s="2"/>
      <c r="I198" s="21" t="s">
        <v>112</v>
      </c>
      <c r="J198" s="21"/>
      <c r="K198" s="21"/>
      <c r="M198" s="1" t="str">
        <f t="shared" ref="M198" si="436">IF(I198="It's on the wish list!","✓","")</f>
        <v>✓</v>
      </c>
      <c r="N198" s="1" t="str">
        <f t="shared" ref="N198" si="437">IF(I198="I'm planning it!  Chill out!","✓","")</f>
        <v/>
      </c>
      <c r="O198" s="1" t="str">
        <f t="shared" ref="O198" si="438">IF(I198="I transited through.  That counts, right?","✓","")</f>
        <v/>
      </c>
      <c r="P198" s="1" t="str">
        <f t="shared" si="396"/>
        <v/>
      </c>
      <c r="Q198" s="1" t="str">
        <f t="shared" ref="Q198" si="439">IF(I198="Neeever gonna happen","✓","")</f>
        <v/>
      </c>
    </row>
    <row r="199" spans="1:17" x14ac:dyDescent="0.3">
      <c r="A199" s="5"/>
      <c r="F199" s="15"/>
      <c r="G199" s="15"/>
      <c r="H199" s="2"/>
      <c r="K199" s="13"/>
      <c r="P199" s="2"/>
      <c r="Q199" s="2"/>
    </row>
    <row r="200" spans="1:17" ht="29.4" customHeight="1" x14ac:dyDescent="0.3">
      <c r="A200" s="5"/>
      <c r="F200" s="22" t="s">
        <v>311</v>
      </c>
      <c r="G200" s="22"/>
      <c r="H200" s="2"/>
      <c r="I200" s="21" t="s">
        <v>112</v>
      </c>
      <c r="J200" s="21"/>
      <c r="K200" s="21"/>
      <c r="M200" s="1" t="str">
        <f t="shared" ref="M200" si="440">IF(I200="It's on the wish list!","✓","")</f>
        <v>✓</v>
      </c>
      <c r="N200" s="1" t="str">
        <f t="shared" ref="N200" si="441">IF(I200="I'm planning it!  Chill out!","✓","")</f>
        <v/>
      </c>
      <c r="O200" s="1" t="str">
        <f t="shared" ref="O200" si="442">IF(I200="I transited through.  That counts, right?","✓","")</f>
        <v/>
      </c>
      <c r="P200" s="1" t="str">
        <f t="shared" si="401"/>
        <v/>
      </c>
      <c r="Q200" s="1" t="str">
        <f t="shared" ref="Q200" si="443">IF(I200="Neeever gonna happen","✓","")</f>
        <v/>
      </c>
    </row>
    <row r="201" spans="1:17" x14ac:dyDescent="0.3">
      <c r="A201" s="5"/>
      <c r="F201" s="15"/>
      <c r="G201" s="15"/>
      <c r="H201" s="2"/>
      <c r="K201" s="13"/>
      <c r="P201" s="2"/>
      <c r="Q201" s="2"/>
    </row>
    <row r="202" spans="1:17" ht="29.4" customHeight="1" x14ac:dyDescent="0.3">
      <c r="A202" s="5"/>
      <c r="F202" s="22" t="s">
        <v>303</v>
      </c>
      <c r="G202" s="22"/>
      <c r="H202" s="2"/>
      <c r="I202" s="21" t="s">
        <v>112</v>
      </c>
      <c r="J202" s="21"/>
      <c r="K202" s="21"/>
      <c r="M202" s="1" t="str">
        <f t="shared" ref="M202" si="444">IF(I202="It's on the wish list!","✓","")</f>
        <v>✓</v>
      </c>
      <c r="N202" s="1" t="str">
        <f t="shared" ref="N202" si="445">IF(I202="I'm planning it!  Chill out!","✓","")</f>
        <v/>
      </c>
      <c r="O202" s="1" t="str">
        <f t="shared" ref="O202" si="446">IF(I202="I transited through.  That counts, right?","✓","")</f>
        <v/>
      </c>
      <c r="P202" s="1" t="str">
        <f t="shared" si="406"/>
        <v/>
      </c>
      <c r="Q202" s="1" t="str">
        <f t="shared" ref="Q202" si="447">IF(I202="Neeever gonna happen","✓","")</f>
        <v/>
      </c>
    </row>
    <row r="203" spans="1:17" x14ac:dyDescent="0.3">
      <c r="A203" s="5"/>
      <c r="F203" s="15"/>
      <c r="G203" s="15"/>
      <c r="H203" s="2"/>
      <c r="K203" s="13"/>
      <c r="P203" s="2"/>
      <c r="Q203" s="2"/>
    </row>
    <row r="204" spans="1:17" ht="29.4" customHeight="1" x14ac:dyDescent="0.3">
      <c r="A204" s="5"/>
      <c r="F204" s="22" t="s">
        <v>312</v>
      </c>
      <c r="G204" s="22"/>
      <c r="H204" s="2"/>
      <c r="I204" s="21" t="s">
        <v>112</v>
      </c>
      <c r="J204" s="21"/>
      <c r="K204" s="21"/>
      <c r="M204" s="1" t="str">
        <f t="shared" ref="M204" si="448">IF(I204="It's on the wish list!","✓","")</f>
        <v>✓</v>
      </c>
      <c r="N204" s="1" t="str">
        <f t="shared" ref="N204" si="449">IF(I204="I'm planning it!  Chill out!","✓","")</f>
        <v/>
      </c>
      <c r="O204" s="1" t="str">
        <f t="shared" ref="O204" si="450">IF(I204="I transited through.  That counts, right?","✓","")</f>
        <v/>
      </c>
      <c r="P204" s="1" t="str">
        <f t="shared" si="411"/>
        <v/>
      </c>
      <c r="Q204" s="1" t="str">
        <f t="shared" ref="Q204" si="451">IF(I204="Neeever gonna happen","✓","")</f>
        <v/>
      </c>
    </row>
    <row r="205" spans="1:17" x14ac:dyDescent="0.3">
      <c r="A205" s="5"/>
      <c r="F205" s="15"/>
      <c r="G205" s="15"/>
      <c r="H205" s="2"/>
      <c r="K205" s="13"/>
      <c r="P205" s="2"/>
      <c r="Q205" s="2"/>
    </row>
    <row r="206" spans="1:17" ht="29.4" customHeight="1" x14ac:dyDescent="0.3">
      <c r="A206" s="5"/>
      <c r="F206" s="22" t="s">
        <v>313</v>
      </c>
      <c r="G206" s="22"/>
      <c r="H206" s="2"/>
      <c r="I206" s="21" t="s">
        <v>112</v>
      </c>
      <c r="J206" s="21"/>
      <c r="K206" s="21"/>
      <c r="M206" s="1" t="str">
        <f t="shared" ref="M206" si="452">IF(I206="It's on the wish list!","✓","")</f>
        <v>✓</v>
      </c>
      <c r="N206" s="1" t="str">
        <f t="shared" ref="N206" si="453">IF(I206="I'm planning it!  Chill out!","✓","")</f>
        <v/>
      </c>
      <c r="O206" s="1" t="str">
        <f t="shared" ref="O206" si="454">IF(I206="I transited through.  That counts, right?","✓","")</f>
        <v/>
      </c>
      <c r="P206" s="1" t="str">
        <f t="shared" si="416"/>
        <v/>
      </c>
      <c r="Q206" s="1" t="str">
        <f t="shared" ref="Q206" si="455">IF(I206="Neeever gonna happen","✓","")</f>
        <v/>
      </c>
    </row>
    <row r="207" spans="1:17" x14ac:dyDescent="0.3">
      <c r="A207" s="5"/>
      <c r="F207" s="15"/>
      <c r="G207" s="15"/>
      <c r="H207" s="2"/>
      <c r="K207" s="13"/>
      <c r="P207" s="2"/>
      <c r="Q207" s="2"/>
    </row>
    <row r="208" spans="1:17" ht="29.4" customHeight="1" x14ac:dyDescent="0.3">
      <c r="A208" s="5"/>
      <c r="F208" s="22" t="s">
        <v>314</v>
      </c>
      <c r="G208" s="22"/>
      <c r="H208" s="2"/>
      <c r="I208" s="21" t="s">
        <v>112</v>
      </c>
      <c r="J208" s="21"/>
      <c r="K208" s="21"/>
      <c r="M208" s="1" t="str">
        <f t="shared" ref="M208" si="456">IF(I208="It's on the wish list!","✓","")</f>
        <v>✓</v>
      </c>
      <c r="N208" s="1" t="str">
        <f t="shared" ref="N208" si="457">IF(I208="I'm planning it!  Chill out!","✓","")</f>
        <v/>
      </c>
      <c r="O208" s="1" t="str">
        <f t="shared" ref="O208" si="458">IF(I208="I transited through.  That counts, right?","✓","")</f>
        <v/>
      </c>
      <c r="P208" s="1" t="str">
        <f t="shared" si="421"/>
        <v/>
      </c>
      <c r="Q208" s="1" t="str">
        <f t="shared" ref="Q208" si="459">IF(I208="Neeever gonna happen","✓","")</f>
        <v/>
      </c>
    </row>
    <row r="209" spans="1:17" x14ac:dyDescent="0.3">
      <c r="A209" s="5"/>
      <c r="F209" s="15"/>
      <c r="G209" s="15"/>
      <c r="H209" s="2"/>
      <c r="K209" s="13"/>
      <c r="P209" s="2"/>
      <c r="Q209" s="2"/>
    </row>
    <row r="210" spans="1:17" ht="29.4" customHeight="1" x14ac:dyDescent="0.3">
      <c r="A210" s="5"/>
      <c r="F210" s="22" t="s">
        <v>315</v>
      </c>
      <c r="G210" s="22"/>
      <c r="H210" s="2"/>
      <c r="I210" s="21" t="s">
        <v>112</v>
      </c>
      <c r="J210" s="21"/>
      <c r="K210" s="21"/>
      <c r="M210" s="1" t="str">
        <f t="shared" ref="M210" si="460">IF(I210="It's on the wish list!","✓","")</f>
        <v>✓</v>
      </c>
      <c r="N210" s="1" t="str">
        <f t="shared" ref="N210" si="461">IF(I210="I'm planning it!  Chill out!","✓","")</f>
        <v/>
      </c>
      <c r="O210" s="1" t="str">
        <f t="shared" ref="O210" si="462">IF(I210="I transited through.  That counts, right?","✓","")</f>
        <v/>
      </c>
      <c r="P210" s="1" t="str">
        <f t="shared" si="411"/>
        <v/>
      </c>
      <c r="Q210" s="1" t="str">
        <f t="shared" ref="Q210" si="463">IF(I210="Neeever gonna happen","✓","")</f>
        <v/>
      </c>
    </row>
    <row r="211" spans="1:17" x14ac:dyDescent="0.3">
      <c r="A211" s="5"/>
      <c r="F211" s="15"/>
      <c r="G211" s="15"/>
      <c r="H211" s="2"/>
      <c r="K211" s="13"/>
      <c r="P211" s="2"/>
      <c r="Q211" s="2"/>
    </row>
    <row r="212" spans="1:17" ht="29.4" customHeight="1" x14ac:dyDescent="0.3">
      <c r="A212" s="5"/>
      <c r="F212" s="22" t="s">
        <v>384</v>
      </c>
      <c r="G212" s="22"/>
      <c r="H212" s="2"/>
      <c r="I212" s="21" t="s">
        <v>112</v>
      </c>
      <c r="J212" s="21"/>
      <c r="K212" s="21"/>
      <c r="M212" s="1" t="str">
        <f t="shared" ref="M212" si="464">IF(I212="It's on the wish list!","✓","")</f>
        <v>✓</v>
      </c>
      <c r="N212" s="1" t="str">
        <f t="shared" ref="N212" si="465">IF(I212="I'm planning it!  Chill out!","✓","")</f>
        <v/>
      </c>
      <c r="O212" s="1" t="str">
        <f t="shared" ref="O212" si="466">IF(I212="I transited through.  That counts, right?","✓","")</f>
        <v/>
      </c>
      <c r="P212" s="1" t="str">
        <f t="shared" si="416"/>
        <v/>
      </c>
      <c r="Q212" s="1" t="str">
        <f t="shared" ref="Q212" si="467">IF(I212="Neeever gonna happen","✓","")</f>
        <v/>
      </c>
    </row>
    <row r="213" spans="1:17" x14ac:dyDescent="0.3">
      <c r="A213" s="5"/>
      <c r="F213" s="15"/>
      <c r="G213" s="15"/>
      <c r="H213" s="2"/>
      <c r="K213" s="13"/>
      <c r="P213" s="2"/>
      <c r="Q213" s="2"/>
    </row>
    <row r="214" spans="1:17" ht="29.4" customHeight="1" x14ac:dyDescent="0.3">
      <c r="A214" s="5"/>
      <c r="F214" s="22" t="s">
        <v>316</v>
      </c>
      <c r="G214" s="22"/>
      <c r="H214" s="2"/>
      <c r="I214" s="21" t="s">
        <v>112</v>
      </c>
      <c r="J214" s="21"/>
      <c r="K214" s="21"/>
      <c r="M214" s="1" t="str">
        <f t="shared" ref="M214" si="468">IF(I214="It's on the wish list!","✓","")</f>
        <v>✓</v>
      </c>
      <c r="N214" s="1" t="str">
        <f t="shared" ref="N214" si="469">IF(I214="I'm planning it!  Chill out!","✓","")</f>
        <v/>
      </c>
      <c r="O214" s="1" t="str">
        <f t="shared" ref="O214" si="470">IF(I214="I transited through.  That counts, right?","✓","")</f>
        <v/>
      </c>
      <c r="P214" s="1" t="str">
        <f t="shared" ref="P214" si="471">IF(I214="Done!  That one's ticked!","✓","")</f>
        <v/>
      </c>
      <c r="Q214" s="1" t="str">
        <f t="shared" ref="Q214" si="472">IF(I214="Neeever gonna happen","✓","")</f>
        <v/>
      </c>
    </row>
    <row r="215" spans="1:17" x14ac:dyDescent="0.3">
      <c r="A215" s="5"/>
      <c r="F215" s="15"/>
      <c r="G215" s="15"/>
      <c r="H215" s="2"/>
      <c r="K215" s="13"/>
      <c r="P215" s="2"/>
      <c r="Q215" s="2"/>
    </row>
    <row r="216" spans="1:17" ht="29.4" customHeight="1" x14ac:dyDescent="0.3">
      <c r="A216" s="5"/>
      <c r="F216" s="22" t="s">
        <v>317</v>
      </c>
      <c r="G216" s="22"/>
      <c r="H216" s="2"/>
      <c r="I216" s="21" t="s">
        <v>112</v>
      </c>
      <c r="J216" s="21"/>
      <c r="K216" s="21"/>
      <c r="M216" s="1" t="str">
        <f t="shared" ref="M216" si="473">IF(I216="It's on the wish list!","✓","")</f>
        <v>✓</v>
      </c>
      <c r="N216" s="1" t="str">
        <f t="shared" ref="N216" si="474">IF(I216="I'm planning it!  Chill out!","✓","")</f>
        <v/>
      </c>
      <c r="O216" s="1" t="str">
        <f t="shared" ref="O216" si="475">IF(I216="I transited through.  That counts, right?","✓","")</f>
        <v/>
      </c>
      <c r="P216" s="1" t="str">
        <f t="shared" si="396"/>
        <v/>
      </c>
      <c r="Q216" s="1" t="str">
        <f t="shared" ref="Q216" si="476">IF(I216="Neeever gonna happen","✓","")</f>
        <v/>
      </c>
    </row>
    <row r="217" spans="1:17" x14ac:dyDescent="0.3">
      <c r="A217" s="5"/>
      <c r="F217" s="15"/>
      <c r="G217" s="15"/>
      <c r="H217" s="2"/>
      <c r="K217" s="13"/>
      <c r="P217" s="2"/>
      <c r="Q217" s="2"/>
    </row>
    <row r="218" spans="1:17" ht="29.4" customHeight="1" x14ac:dyDescent="0.3">
      <c r="A218" s="5"/>
      <c r="F218" s="22" t="s">
        <v>318</v>
      </c>
      <c r="G218" s="22"/>
      <c r="H218" s="2"/>
      <c r="I218" s="21" t="s">
        <v>112</v>
      </c>
      <c r="J218" s="21"/>
      <c r="K218" s="21"/>
      <c r="M218" s="1" t="str">
        <f t="shared" ref="M218" si="477">IF(I218="It's on the wish list!","✓","")</f>
        <v>✓</v>
      </c>
      <c r="N218" s="1" t="str">
        <f t="shared" ref="N218" si="478">IF(I218="I'm planning it!  Chill out!","✓","")</f>
        <v/>
      </c>
      <c r="O218" s="1" t="str">
        <f t="shared" ref="O218" si="479">IF(I218="I transited through.  That counts, right?","✓","")</f>
        <v/>
      </c>
      <c r="P218" s="1" t="str">
        <f t="shared" si="401"/>
        <v/>
      </c>
      <c r="Q218" s="1" t="str">
        <f t="shared" ref="Q218" si="480">IF(I218="Neeever gonna happen","✓","")</f>
        <v/>
      </c>
    </row>
    <row r="219" spans="1:17" x14ac:dyDescent="0.3">
      <c r="A219" s="5"/>
      <c r="F219" s="15"/>
      <c r="G219" s="15"/>
      <c r="H219" s="2"/>
      <c r="K219" s="13"/>
      <c r="P219" s="2"/>
      <c r="Q219" s="2"/>
    </row>
    <row r="220" spans="1:17" ht="29.4" customHeight="1" x14ac:dyDescent="0.3">
      <c r="A220" s="5"/>
      <c r="F220" s="22" t="s">
        <v>319</v>
      </c>
      <c r="G220" s="22"/>
      <c r="H220" s="2"/>
      <c r="I220" s="21" t="s">
        <v>112</v>
      </c>
      <c r="J220" s="21"/>
      <c r="K220" s="21"/>
      <c r="M220" s="1" t="str">
        <f t="shared" ref="M220" si="481">IF(I220="It's on the wish list!","✓","")</f>
        <v>✓</v>
      </c>
      <c r="N220" s="1" t="str">
        <f t="shared" ref="N220" si="482">IF(I220="I'm planning it!  Chill out!","✓","")</f>
        <v/>
      </c>
      <c r="O220" s="1" t="str">
        <f t="shared" ref="O220" si="483">IF(I220="I transited through.  That counts, right?","✓","")</f>
        <v/>
      </c>
      <c r="P220" s="1" t="str">
        <f t="shared" si="406"/>
        <v/>
      </c>
      <c r="Q220" s="1" t="str">
        <f t="shared" ref="Q220" si="484">IF(I220="Neeever gonna happen","✓","")</f>
        <v/>
      </c>
    </row>
    <row r="221" spans="1:17" x14ac:dyDescent="0.3">
      <c r="A221" s="5"/>
      <c r="F221" s="15"/>
      <c r="G221" s="15"/>
      <c r="H221" s="2"/>
      <c r="K221" s="13"/>
      <c r="P221" s="2"/>
      <c r="Q221" s="2"/>
    </row>
    <row r="222" spans="1:17" ht="29.4" customHeight="1" x14ac:dyDescent="0.3">
      <c r="A222" s="5"/>
      <c r="F222" s="22" t="s">
        <v>320</v>
      </c>
      <c r="G222" s="22"/>
      <c r="H222" s="2"/>
      <c r="I222" s="21" t="s">
        <v>112</v>
      </c>
      <c r="J222" s="21"/>
      <c r="K222" s="21"/>
      <c r="M222" s="1" t="str">
        <f t="shared" ref="M222" si="485">IF(I222="It's on the wish list!","✓","")</f>
        <v>✓</v>
      </c>
      <c r="N222" s="1" t="str">
        <f t="shared" ref="N222" si="486">IF(I222="I'm planning it!  Chill out!","✓","")</f>
        <v/>
      </c>
      <c r="O222" s="1" t="str">
        <f t="shared" ref="O222" si="487">IF(I222="I transited through.  That counts, right?","✓","")</f>
        <v/>
      </c>
      <c r="P222" s="1" t="str">
        <f t="shared" si="411"/>
        <v/>
      </c>
      <c r="Q222" s="1" t="str">
        <f t="shared" ref="Q222" si="488">IF(I222="Neeever gonna happen","✓","")</f>
        <v/>
      </c>
    </row>
    <row r="223" spans="1:17" x14ac:dyDescent="0.3">
      <c r="A223" s="5"/>
      <c r="F223" s="15"/>
      <c r="G223" s="15"/>
      <c r="H223" s="2"/>
      <c r="K223" s="13"/>
      <c r="P223" s="2"/>
      <c r="Q223" s="2"/>
    </row>
    <row r="224" spans="1:17" ht="29.4" customHeight="1" x14ac:dyDescent="0.3">
      <c r="A224" s="5"/>
      <c r="F224" s="22" t="s">
        <v>321</v>
      </c>
      <c r="G224" s="22"/>
      <c r="H224" s="2"/>
      <c r="I224" s="21" t="s">
        <v>112</v>
      </c>
      <c r="J224" s="21"/>
      <c r="K224" s="21"/>
      <c r="M224" s="1" t="str">
        <f t="shared" ref="M224" si="489">IF(I224="It's on the wish list!","✓","")</f>
        <v>✓</v>
      </c>
      <c r="N224" s="1" t="str">
        <f t="shared" ref="N224" si="490">IF(I224="I'm planning it!  Chill out!","✓","")</f>
        <v/>
      </c>
      <c r="O224" s="1" t="str">
        <f t="shared" ref="O224" si="491">IF(I224="I transited through.  That counts, right?","✓","")</f>
        <v/>
      </c>
      <c r="P224" s="1" t="str">
        <f t="shared" si="416"/>
        <v/>
      </c>
      <c r="Q224" s="1" t="str">
        <f t="shared" ref="Q224" si="492">IF(I224="Neeever gonna happen","✓","")</f>
        <v/>
      </c>
    </row>
    <row r="225" spans="1:17" x14ac:dyDescent="0.3">
      <c r="A225" s="5"/>
      <c r="F225" s="15"/>
      <c r="G225" s="15"/>
      <c r="H225" s="2"/>
      <c r="K225" s="13"/>
      <c r="P225" s="2"/>
      <c r="Q225" s="2"/>
    </row>
    <row r="226" spans="1:17" ht="29.4" customHeight="1" x14ac:dyDescent="0.3">
      <c r="A226" s="5"/>
      <c r="F226" s="22" t="s">
        <v>322</v>
      </c>
      <c r="G226" s="22"/>
      <c r="H226" s="2"/>
      <c r="I226" s="21" t="s">
        <v>112</v>
      </c>
      <c r="J226" s="21"/>
      <c r="K226" s="21"/>
      <c r="M226" s="1" t="str">
        <f t="shared" ref="M226" si="493">IF(I226="It's on the wish list!","✓","")</f>
        <v>✓</v>
      </c>
      <c r="N226" s="1" t="str">
        <f t="shared" ref="N226" si="494">IF(I226="I'm planning it!  Chill out!","✓","")</f>
        <v/>
      </c>
      <c r="O226" s="1" t="str">
        <f t="shared" ref="O226" si="495">IF(I226="I transited through.  That counts, right?","✓","")</f>
        <v/>
      </c>
      <c r="P226" s="1" t="str">
        <f t="shared" si="421"/>
        <v/>
      </c>
      <c r="Q226" s="1" t="str">
        <f t="shared" ref="Q226" si="496">IF(I226="Neeever gonna happen","✓","")</f>
        <v/>
      </c>
    </row>
    <row r="227" spans="1:17" x14ac:dyDescent="0.3">
      <c r="A227" s="5"/>
      <c r="F227" s="15"/>
      <c r="G227" s="15"/>
      <c r="H227" s="2"/>
      <c r="K227" s="13"/>
      <c r="P227" s="2"/>
      <c r="Q227" s="2"/>
    </row>
    <row r="228" spans="1:17" ht="29.4" customHeight="1" x14ac:dyDescent="0.3">
      <c r="A228" s="5"/>
      <c r="F228" s="22" t="s">
        <v>323</v>
      </c>
      <c r="G228" s="22"/>
      <c r="H228" s="2"/>
      <c r="I228" s="21" t="s">
        <v>112</v>
      </c>
      <c r="J228" s="21"/>
      <c r="K228" s="21"/>
      <c r="M228" s="1" t="str">
        <f t="shared" ref="M228" si="497">IF(I228="It's on the wish list!","✓","")</f>
        <v>✓</v>
      </c>
      <c r="N228" s="1" t="str">
        <f t="shared" ref="N228" si="498">IF(I228="I'm planning it!  Chill out!","✓","")</f>
        <v/>
      </c>
      <c r="O228" s="1" t="str">
        <f t="shared" ref="O228" si="499">IF(I228="I transited through.  That counts, right?","✓","")</f>
        <v/>
      </c>
      <c r="P228" s="1" t="str">
        <f t="shared" si="411"/>
        <v/>
      </c>
      <c r="Q228" s="1" t="str">
        <f t="shared" ref="Q228" si="500">IF(I228="Neeever gonna happen","✓","")</f>
        <v/>
      </c>
    </row>
    <row r="229" spans="1:17" x14ac:dyDescent="0.3">
      <c r="A229" s="5"/>
      <c r="F229" s="15"/>
      <c r="G229" s="15"/>
      <c r="H229" s="2"/>
      <c r="K229" s="13"/>
      <c r="P229" s="2"/>
      <c r="Q229" s="2"/>
    </row>
    <row r="230" spans="1:17" ht="29.4" customHeight="1" x14ac:dyDescent="0.3">
      <c r="A230" s="5"/>
      <c r="F230" s="22" t="s">
        <v>324</v>
      </c>
      <c r="G230" s="22"/>
      <c r="H230" s="2"/>
      <c r="I230" s="21" t="s">
        <v>112</v>
      </c>
      <c r="J230" s="21"/>
      <c r="K230" s="21"/>
      <c r="M230" s="1" t="str">
        <f t="shared" ref="M230" si="501">IF(I230="It's on the wish list!","✓","")</f>
        <v>✓</v>
      </c>
      <c r="N230" s="1" t="str">
        <f t="shared" ref="N230" si="502">IF(I230="I'm planning it!  Chill out!","✓","")</f>
        <v/>
      </c>
      <c r="O230" s="1" t="str">
        <f t="shared" ref="O230" si="503">IF(I230="I transited through.  That counts, right?","✓","")</f>
        <v/>
      </c>
      <c r="P230" s="1" t="str">
        <f t="shared" si="416"/>
        <v/>
      </c>
      <c r="Q230" s="1" t="str">
        <f t="shared" ref="Q230" si="504">IF(I230="Neeever gonna happen","✓","")</f>
        <v/>
      </c>
    </row>
    <row r="231" spans="1:17" x14ac:dyDescent="0.3">
      <c r="A231" s="5"/>
      <c r="F231" s="15"/>
      <c r="G231" s="15"/>
      <c r="H231" s="2"/>
      <c r="K231" s="13"/>
      <c r="P231" s="2"/>
      <c r="Q231" s="2"/>
    </row>
    <row r="232" spans="1:17" ht="29.4" customHeight="1" x14ac:dyDescent="0.3">
      <c r="A232" s="5"/>
      <c r="F232" s="22" t="s">
        <v>325</v>
      </c>
      <c r="G232" s="22"/>
      <c r="H232" s="2"/>
      <c r="I232" s="21" t="s">
        <v>112</v>
      </c>
      <c r="J232" s="21"/>
      <c r="K232" s="21"/>
      <c r="M232" s="1" t="str">
        <f t="shared" ref="M232" si="505">IF(I232="It's on the wish list!","✓","")</f>
        <v>✓</v>
      </c>
      <c r="N232" s="1" t="str">
        <f t="shared" ref="N232" si="506">IF(I232="I'm planning it!  Chill out!","✓","")</f>
        <v/>
      </c>
      <c r="O232" s="1" t="str">
        <f t="shared" ref="O232" si="507">IF(I232="I transited through.  That counts, right?","✓","")</f>
        <v/>
      </c>
      <c r="P232" s="1" t="str">
        <f t="shared" ref="P232" si="508">IF(I232="Done!  That one's ticked!","✓","")</f>
        <v/>
      </c>
      <c r="Q232" s="1" t="str">
        <f t="shared" ref="Q232" si="509">IF(I232="Neeever gonna happen","✓","")</f>
        <v/>
      </c>
    </row>
    <row r="233" spans="1:17" x14ac:dyDescent="0.3">
      <c r="A233" s="5"/>
      <c r="F233" s="15"/>
      <c r="G233" s="15"/>
      <c r="H233" s="2"/>
      <c r="K233" s="13"/>
      <c r="P233" s="2"/>
      <c r="Q233" s="2"/>
    </row>
    <row r="234" spans="1:17" ht="29.4" customHeight="1" x14ac:dyDescent="0.3">
      <c r="A234" s="5"/>
      <c r="F234" s="22" t="s">
        <v>326</v>
      </c>
      <c r="G234" s="22"/>
      <c r="H234" s="2"/>
      <c r="I234" s="21" t="s">
        <v>112</v>
      </c>
      <c r="J234" s="21"/>
      <c r="K234" s="21"/>
      <c r="M234" s="1" t="str">
        <f t="shared" ref="M234" si="510">IF(I234="It's on the wish list!","✓","")</f>
        <v>✓</v>
      </c>
      <c r="N234" s="1" t="str">
        <f t="shared" ref="N234" si="511">IF(I234="I'm planning it!  Chill out!","✓","")</f>
        <v/>
      </c>
      <c r="O234" s="1" t="str">
        <f t="shared" ref="O234" si="512">IF(I234="I transited through.  That counts, right?","✓","")</f>
        <v/>
      </c>
      <c r="P234" s="1" t="str">
        <f t="shared" si="396"/>
        <v/>
      </c>
      <c r="Q234" s="1" t="str">
        <f t="shared" ref="Q234" si="513">IF(I234="Neeever gonna happen","✓","")</f>
        <v/>
      </c>
    </row>
    <row r="235" spans="1:17" x14ac:dyDescent="0.3">
      <c r="A235" s="5"/>
      <c r="F235" s="15"/>
      <c r="G235" s="15"/>
      <c r="H235" s="2"/>
      <c r="K235" s="13"/>
      <c r="P235" s="2"/>
      <c r="Q235" s="2"/>
    </row>
    <row r="236" spans="1:17" ht="29.4" customHeight="1" x14ac:dyDescent="0.3">
      <c r="A236" s="5"/>
      <c r="F236" s="22" t="s">
        <v>327</v>
      </c>
      <c r="G236" s="22"/>
      <c r="H236" s="2"/>
      <c r="I236" s="21" t="s">
        <v>112</v>
      </c>
      <c r="J236" s="21"/>
      <c r="K236" s="21"/>
      <c r="M236" s="1" t="str">
        <f t="shared" ref="M236" si="514">IF(I236="It's on the wish list!","✓","")</f>
        <v>✓</v>
      </c>
      <c r="N236" s="1" t="str">
        <f t="shared" ref="N236" si="515">IF(I236="I'm planning it!  Chill out!","✓","")</f>
        <v/>
      </c>
      <c r="O236" s="1" t="str">
        <f t="shared" ref="O236" si="516">IF(I236="I transited through.  That counts, right?","✓","")</f>
        <v/>
      </c>
      <c r="P236" s="1" t="str">
        <f t="shared" si="401"/>
        <v/>
      </c>
      <c r="Q236" s="1" t="str">
        <f t="shared" ref="Q236" si="517">IF(I236="Neeever gonna happen","✓","")</f>
        <v/>
      </c>
    </row>
    <row r="237" spans="1:17" x14ac:dyDescent="0.3">
      <c r="A237" s="5"/>
      <c r="F237" s="15"/>
      <c r="G237" s="15"/>
      <c r="H237" s="2"/>
      <c r="K237" s="13"/>
      <c r="P237" s="2"/>
      <c r="Q237" s="2"/>
    </row>
    <row r="238" spans="1:17" ht="29.4" customHeight="1" x14ac:dyDescent="0.3">
      <c r="A238" s="5"/>
      <c r="C238" s="20" t="s">
        <v>225</v>
      </c>
      <c r="D238" s="20"/>
      <c r="F238" s="22" t="s">
        <v>248</v>
      </c>
      <c r="G238" s="22"/>
      <c r="H238" s="2"/>
      <c r="I238" s="21" t="s">
        <v>112</v>
      </c>
      <c r="J238" s="21"/>
      <c r="K238" s="21"/>
      <c r="M238" s="1" t="str">
        <f t="shared" ref="M238" si="518">IF(I238="It's on the wish list!","✓","")</f>
        <v>✓</v>
      </c>
      <c r="N238" s="1" t="str">
        <f t="shared" ref="N238" si="519">IF(I238="I'm planning it!  Chill out!","✓","")</f>
        <v/>
      </c>
      <c r="O238" s="1" t="str">
        <f t="shared" ref="O238" si="520">IF(I238="I transited through.  That counts, right?","✓","")</f>
        <v/>
      </c>
      <c r="P238" s="1" t="str">
        <f t="shared" si="406"/>
        <v/>
      </c>
      <c r="Q238" s="1" t="str">
        <f t="shared" ref="Q238" si="521">IF(I238="Neeever gonna happen","✓","")</f>
        <v/>
      </c>
    </row>
    <row r="239" spans="1:17" x14ac:dyDescent="0.3">
      <c r="A239" s="5"/>
      <c r="F239" s="15"/>
      <c r="G239" s="15"/>
      <c r="H239" s="2"/>
      <c r="K239" s="13"/>
      <c r="P239" s="2"/>
      <c r="Q239" s="2"/>
    </row>
    <row r="240" spans="1:17" ht="29.4" customHeight="1" x14ac:dyDescent="0.3">
      <c r="A240" s="5"/>
      <c r="F240" s="22" t="s">
        <v>397</v>
      </c>
      <c r="G240" s="22"/>
      <c r="H240" s="2"/>
      <c r="I240" s="21" t="s">
        <v>112</v>
      </c>
      <c r="J240" s="21"/>
      <c r="K240" s="21"/>
      <c r="M240" s="1" t="str">
        <f t="shared" ref="M240" si="522">IF(I240="It's on the wish list!","✓","")</f>
        <v>✓</v>
      </c>
      <c r="N240" s="1" t="str">
        <f t="shared" ref="N240" si="523">IF(I240="I'm planning it!  Chill out!","✓","")</f>
        <v/>
      </c>
      <c r="O240" s="1" t="str">
        <f t="shared" ref="O240" si="524">IF(I240="I transited through.  That counts, right?","✓","")</f>
        <v/>
      </c>
      <c r="P240" s="1" t="str">
        <f t="shared" si="411"/>
        <v/>
      </c>
      <c r="Q240" s="1" t="str">
        <f t="shared" ref="Q240" si="525">IF(I240="Neeever gonna happen","✓","")</f>
        <v/>
      </c>
    </row>
    <row r="241" spans="1:17" x14ac:dyDescent="0.3">
      <c r="A241" s="5"/>
      <c r="F241" s="15"/>
      <c r="G241" s="15"/>
      <c r="H241" s="2"/>
      <c r="K241" s="13"/>
      <c r="P241" s="2"/>
      <c r="Q241" s="2"/>
    </row>
    <row r="242" spans="1:17" ht="29.4" customHeight="1" x14ac:dyDescent="0.3">
      <c r="A242" s="5"/>
      <c r="F242" s="22" t="s">
        <v>398</v>
      </c>
      <c r="G242" s="22"/>
      <c r="H242" s="2"/>
      <c r="I242" s="21" t="s">
        <v>112</v>
      </c>
      <c r="J242" s="21"/>
      <c r="K242" s="21"/>
      <c r="M242" s="1" t="str">
        <f t="shared" ref="M242" si="526">IF(I242="It's on the wish list!","✓","")</f>
        <v>✓</v>
      </c>
      <c r="N242" s="1" t="str">
        <f t="shared" ref="N242" si="527">IF(I242="I'm planning it!  Chill out!","✓","")</f>
        <v/>
      </c>
      <c r="O242" s="1" t="str">
        <f t="shared" ref="O242" si="528">IF(I242="I transited through.  That counts, right?","✓","")</f>
        <v/>
      </c>
      <c r="P242" s="1" t="str">
        <f t="shared" si="416"/>
        <v/>
      </c>
      <c r="Q242" s="1" t="str">
        <f t="shared" ref="Q242" si="529">IF(I242="Neeever gonna happen","✓","")</f>
        <v/>
      </c>
    </row>
    <row r="243" spans="1:17" x14ac:dyDescent="0.3">
      <c r="A243" s="5"/>
      <c r="F243" s="15"/>
      <c r="G243" s="15"/>
      <c r="H243" s="2"/>
      <c r="K243" s="13"/>
      <c r="P243" s="2"/>
      <c r="Q243" s="2"/>
    </row>
    <row r="244" spans="1:17" ht="29.4" customHeight="1" x14ac:dyDescent="0.3">
      <c r="A244" s="5"/>
      <c r="F244" s="22" t="s">
        <v>399</v>
      </c>
      <c r="G244" s="22"/>
      <c r="H244" s="2"/>
      <c r="I244" s="21" t="s">
        <v>112</v>
      </c>
      <c r="J244" s="21"/>
      <c r="K244" s="21"/>
      <c r="M244" s="1" t="str">
        <f t="shared" ref="M244" si="530">IF(I244="It's on the wish list!","✓","")</f>
        <v>✓</v>
      </c>
      <c r="N244" s="1" t="str">
        <f t="shared" ref="N244" si="531">IF(I244="I'm planning it!  Chill out!","✓","")</f>
        <v/>
      </c>
      <c r="O244" s="1" t="str">
        <f t="shared" ref="O244" si="532">IF(I244="I transited through.  That counts, right?","✓","")</f>
        <v/>
      </c>
      <c r="P244" s="1" t="str">
        <f t="shared" si="421"/>
        <v/>
      </c>
      <c r="Q244" s="1" t="str">
        <f t="shared" ref="Q244" si="533">IF(I244="Neeever gonna happen","✓","")</f>
        <v/>
      </c>
    </row>
    <row r="245" spans="1:17" x14ac:dyDescent="0.3">
      <c r="A245" s="5"/>
      <c r="F245" s="15"/>
      <c r="G245" s="15"/>
      <c r="H245" s="2"/>
      <c r="K245" s="13"/>
      <c r="P245" s="2"/>
      <c r="Q245" s="2"/>
    </row>
    <row r="246" spans="1:17" ht="29.4" customHeight="1" x14ac:dyDescent="0.3">
      <c r="A246" s="5"/>
      <c r="F246" s="22" t="s">
        <v>400</v>
      </c>
      <c r="G246" s="22"/>
      <c r="H246" s="2"/>
      <c r="I246" s="21" t="s">
        <v>112</v>
      </c>
      <c r="J246" s="21"/>
      <c r="K246" s="21"/>
      <c r="M246" s="1" t="str">
        <f t="shared" ref="M246" si="534">IF(I246="It's on the wish list!","✓","")</f>
        <v>✓</v>
      </c>
      <c r="N246" s="1" t="str">
        <f t="shared" ref="N246" si="535">IF(I246="I'm planning it!  Chill out!","✓","")</f>
        <v/>
      </c>
      <c r="O246" s="1" t="str">
        <f t="shared" ref="O246" si="536">IF(I246="I transited through.  That counts, right?","✓","")</f>
        <v/>
      </c>
      <c r="P246" s="1" t="str">
        <f t="shared" si="411"/>
        <v/>
      </c>
      <c r="Q246" s="1" t="str">
        <f t="shared" ref="Q246" si="537">IF(I246="Neeever gonna happen","✓","")</f>
        <v/>
      </c>
    </row>
    <row r="247" spans="1:17" x14ac:dyDescent="0.3">
      <c r="A247" s="5"/>
      <c r="F247" s="15"/>
      <c r="G247" s="15"/>
      <c r="H247" s="2"/>
      <c r="K247" s="13"/>
      <c r="P247" s="2"/>
      <c r="Q247" s="2"/>
    </row>
    <row r="248" spans="1:17" ht="29.4" customHeight="1" x14ac:dyDescent="0.3">
      <c r="A248" s="5"/>
      <c r="F248" s="22" t="s">
        <v>401</v>
      </c>
      <c r="G248" s="22"/>
      <c r="H248" s="2"/>
      <c r="I248" s="21" t="s">
        <v>112</v>
      </c>
      <c r="J248" s="21"/>
      <c r="K248" s="21"/>
      <c r="M248" s="1" t="str">
        <f t="shared" ref="M248" si="538">IF(I248="It's on the wish list!","✓","")</f>
        <v>✓</v>
      </c>
      <c r="N248" s="1" t="str">
        <f t="shared" ref="N248" si="539">IF(I248="I'm planning it!  Chill out!","✓","")</f>
        <v/>
      </c>
      <c r="O248" s="1" t="str">
        <f t="shared" ref="O248" si="540">IF(I248="I transited through.  That counts, right?","✓","")</f>
        <v/>
      </c>
      <c r="P248" s="1" t="str">
        <f t="shared" si="416"/>
        <v/>
      </c>
      <c r="Q248" s="1" t="str">
        <f t="shared" ref="Q248" si="541">IF(I248="Neeever gonna happen","✓","")</f>
        <v/>
      </c>
    </row>
    <row r="249" spans="1:17" x14ac:dyDescent="0.3">
      <c r="A249" s="5"/>
      <c r="F249" s="15"/>
      <c r="G249" s="15"/>
      <c r="H249" s="2"/>
      <c r="K249" s="13"/>
      <c r="P249" s="2"/>
      <c r="Q249" s="2"/>
    </row>
    <row r="250" spans="1:17" ht="29.4" customHeight="1" x14ac:dyDescent="0.3">
      <c r="A250" s="5"/>
      <c r="F250" s="22" t="s">
        <v>402</v>
      </c>
      <c r="G250" s="22"/>
      <c r="H250" s="2"/>
      <c r="I250" s="21" t="s">
        <v>112</v>
      </c>
      <c r="J250" s="21"/>
      <c r="K250" s="21"/>
      <c r="M250" s="1" t="str">
        <f t="shared" ref="M250" si="542">IF(I250="It's on the wish list!","✓","")</f>
        <v>✓</v>
      </c>
      <c r="N250" s="1" t="str">
        <f t="shared" ref="N250" si="543">IF(I250="I'm planning it!  Chill out!","✓","")</f>
        <v/>
      </c>
      <c r="O250" s="1" t="str">
        <f t="shared" ref="O250" si="544">IF(I250="I transited through.  That counts, right?","✓","")</f>
        <v/>
      </c>
      <c r="P250" s="1" t="str">
        <f t="shared" ref="P250" si="545">IF(I250="Done!  That one's ticked!","✓","")</f>
        <v/>
      </c>
      <c r="Q250" s="1" t="str">
        <f t="shared" ref="Q250" si="546">IF(I250="Neeever gonna happen","✓","")</f>
        <v/>
      </c>
    </row>
    <row r="251" spans="1:17" x14ac:dyDescent="0.3">
      <c r="A251" s="5"/>
      <c r="F251" s="15"/>
      <c r="G251" s="15"/>
      <c r="H251" s="2"/>
      <c r="K251" s="13"/>
      <c r="P251" s="2"/>
      <c r="Q251" s="2"/>
    </row>
    <row r="252" spans="1:17" ht="29.4" customHeight="1" x14ac:dyDescent="0.3">
      <c r="A252" s="5"/>
      <c r="F252" s="22" t="s">
        <v>403</v>
      </c>
      <c r="G252" s="22"/>
      <c r="H252" s="2"/>
      <c r="I252" s="21" t="s">
        <v>112</v>
      </c>
      <c r="J252" s="21"/>
      <c r="K252" s="21"/>
      <c r="M252" s="1" t="str">
        <f t="shared" ref="M252" si="547">IF(I252="It's on the wish list!","✓","")</f>
        <v>✓</v>
      </c>
      <c r="N252" s="1" t="str">
        <f t="shared" ref="N252" si="548">IF(I252="I'm planning it!  Chill out!","✓","")</f>
        <v/>
      </c>
      <c r="O252" s="1" t="str">
        <f t="shared" ref="O252" si="549">IF(I252="I transited through.  That counts, right?","✓","")</f>
        <v/>
      </c>
      <c r="P252" s="1" t="str">
        <f t="shared" ref="P252:P306" si="550">IF(I252="Done!  That one's ticked!","✓","")</f>
        <v/>
      </c>
      <c r="Q252" s="1" t="str">
        <f t="shared" ref="Q252" si="551">IF(I252="Neeever gonna happen","✓","")</f>
        <v/>
      </c>
    </row>
    <row r="253" spans="1:17" x14ac:dyDescent="0.3">
      <c r="A253" s="5"/>
      <c r="F253" s="15"/>
      <c r="G253" s="15"/>
      <c r="H253" s="2"/>
      <c r="K253" s="13"/>
      <c r="P253" s="2"/>
      <c r="Q253" s="2"/>
    </row>
    <row r="254" spans="1:17" ht="29.4" customHeight="1" x14ac:dyDescent="0.3">
      <c r="A254" s="5"/>
      <c r="F254" s="22" t="s">
        <v>404</v>
      </c>
      <c r="G254" s="22"/>
      <c r="H254" s="2"/>
      <c r="I254" s="21" t="s">
        <v>112</v>
      </c>
      <c r="J254" s="21"/>
      <c r="K254" s="21"/>
      <c r="M254" s="1" t="str">
        <f t="shared" ref="M254" si="552">IF(I254="It's on the wish list!","✓","")</f>
        <v>✓</v>
      </c>
      <c r="N254" s="1" t="str">
        <f t="shared" ref="N254" si="553">IF(I254="I'm planning it!  Chill out!","✓","")</f>
        <v/>
      </c>
      <c r="O254" s="1" t="str">
        <f t="shared" ref="O254" si="554">IF(I254="I transited through.  That counts, right?","✓","")</f>
        <v/>
      </c>
      <c r="P254" s="1" t="str">
        <f t="shared" ref="P254:P308" si="555">IF(I254="Done!  That one's ticked!","✓","")</f>
        <v/>
      </c>
      <c r="Q254" s="1" t="str">
        <f t="shared" ref="Q254" si="556">IF(I254="Neeever gonna happen","✓","")</f>
        <v/>
      </c>
    </row>
    <row r="255" spans="1:17" x14ac:dyDescent="0.3">
      <c r="A255" s="5"/>
      <c r="F255" s="15"/>
      <c r="G255" s="15"/>
      <c r="H255" s="2"/>
      <c r="K255" s="13"/>
      <c r="P255" s="2"/>
      <c r="Q255" s="2"/>
    </row>
    <row r="256" spans="1:17" ht="29.4" customHeight="1" x14ac:dyDescent="0.3">
      <c r="A256" s="5"/>
      <c r="F256" s="22" t="s">
        <v>405</v>
      </c>
      <c r="G256" s="22"/>
      <c r="H256" s="2"/>
      <c r="I256" s="21" t="s">
        <v>112</v>
      </c>
      <c r="J256" s="21"/>
      <c r="K256" s="21"/>
      <c r="M256" s="1" t="str">
        <f t="shared" ref="M256" si="557">IF(I256="It's on the wish list!","✓","")</f>
        <v>✓</v>
      </c>
      <c r="N256" s="1" t="str">
        <f t="shared" ref="N256" si="558">IF(I256="I'm planning it!  Chill out!","✓","")</f>
        <v/>
      </c>
      <c r="O256" s="1" t="str">
        <f t="shared" ref="O256" si="559">IF(I256="I transited through.  That counts, right?","✓","")</f>
        <v/>
      </c>
      <c r="P256" s="1" t="str">
        <f t="shared" ref="P256:P310" si="560">IF(I256="Done!  That one's ticked!","✓","")</f>
        <v/>
      </c>
      <c r="Q256" s="1" t="str">
        <f t="shared" ref="Q256" si="561">IF(I256="Neeever gonna happen","✓","")</f>
        <v/>
      </c>
    </row>
    <row r="257" spans="1:17" x14ac:dyDescent="0.3">
      <c r="A257" s="5"/>
      <c r="F257" s="15"/>
      <c r="G257" s="15"/>
      <c r="H257" s="2"/>
      <c r="K257" s="13"/>
      <c r="P257" s="2"/>
      <c r="Q257" s="2"/>
    </row>
    <row r="258" spans="1:17" ht="29.4" customHeight="1" x14ac:dyDescent="0.3">
      <c r="A258" s="5"/>
      <c r="F258" s="22" t="s">
        <v>406</v>
      </c>
      <c r="G258" s="22"/>
      <c r="H258" s="2"/>
      <c r="I258" s="21" t="s">
        <v>112</v>
      </c>
      <c r="J258" s="21"/>
      <c r="K258" s="21"/>
      <c r="M258" s="1" t="str">
        <f t="shared" ref="M258" si="562">IF(I258="It's on the wish list!","✓","")</f>
        <v>✓</v>
      </c>
      <c r="N258" s="1" t="str">
        <f t="shared" ref="N258" si="563">IF(I258="I'm planning it!  Chill out!","✓","")</f>
        <v/>
      </c>
      <c r="O258" s="1" t="str">
        <f t="shared" ref="O258" si="564">IF(I258="I transited through.  That counts, right?","✓","")</f>
        <v/>
      </c>
      <c r="P258" s="1" t="str">
        <f t="shared" ref="P258:P318" si="565">IF(I258="Done!  That one's ticked!","✓","")</f>
        <v/>
      </c>
      <c r="Q258" s="1" t="str">
        <f t="shared" ref="Q258" si="566">IF(I258="Neeever gonna happen","✓","")</f>
        <v/>
      </c>
    </row>
    <row r="259" spans="1:17" x14ac:dyDescent="0.3">
      <c r="A259" s="5"/>
      <c r="F259" s="15"/>
      <c r="G259" s="15"/>
      <c r="H259" s="2"/>
      <c r="K259" s="13"/>
      <c r="P259" s="2"/>
      <c r="Q259" s="2"/>
    </row>
    <row r="260" spans="1:17" ht="29.4" customHeight="1" x14ac:dyDescent="0.3">
      <c r="A260" s="5"/>
      <c r="F260" s="22" t="s">
        <v>407</v>
      </c>
      <c r="G260" s="22"/>
      <c r="H260" s="2"/>
      <c r="I260" s="21" t="s">
        <v>112</v>
      </c>
      <c r="J260" s="21"/>
      <c r="K260" s="21"/>
      <c r="M260" s="1" t="str">
        <f t="shared" ref="M260" si="567">IF(I260="It's on the wish list!","✓","")</f>
        <v>✓</v>
      </c>
      <c r="N260" s="1" t="str">
        <f t="shared" ref="N260" si="568">IF(I260="I'm planning it!  Chill out!","✓","")</f>
        <v/>
      </c>
      <c r="O260" s="1" t="str">
        <f t="shared" ref="O260" si="569">IF(I260="I transited through.  That counts, right?","✓","")</f>
        <v/>
      </c>
      <c r="P260" s="1" t="str">
        <f t="shared" ref="P260:P320" si="570">IF(I260="Done!  That one's ticked!","✓","")</f>
        <v/>
      </c>
      <c r="Q260" s="1" t="str">
        <f t="shared" ref="Q260" si="571">IF(I260="Neeever gonna happen","✓","")</f>
        <v/>
      </c>
    </row>
    <row r="261" spans="1:17" x14ac:dyDescent="0.3">
      <c r="A261" s="5"/>
      <c r="F261" s="15"/>
      <c r="G261" s="15"/>
      <c r="H261" s="2"/>
      <c r="K261" s="13"/>
      <c r="P261" s="2"/>
      <c r="Q261" s="2"/>
    </row>
    <row r="262" spans="1:17" ht="29.4" customHeight="1" x14ac:dyDescent="0.3">
      <c r="A262" s="5"/>
      <c r="F262" s="22" t="s">
        <v>408</v>
      </c>
      <c r="G262" s="22"/>
      <c r="H262" s="2"/>
      <c r="I262" s="21" t="s">
        <v>112</v>
      </c>
      <c r="J262" s="21"/>
      <c r="K262" s="21"/>
      <c r="M262" s="1" t="str">
        <f t="shared" ref="M262" si="572">IF(I262="It's on the wish list!","✓","")</f>
        <v>✓</v>
      </c>
      <c r="N262" s="1" t="str">
        <f t="shared" ref="N262" si="573">IF(I262="I'm planning it!  Chill out!","✓","")</f>
        <v/>
      </c>
      <c r="O262" s="1" t="str">
        <f t="shared" ref="O262" si="574">IF(I262="I transited through.  That counts, right?","✓","")</f>
        <v/>
      </c>
      <c r="P262" s="1" t="str">
        <f t="shared" ref="P262:P316" si="575">IF(I262="Done!  That one's ticked!","✓","")</f>
        <v/>
      </c>
      <c r="Q262" s="1" t="str">
        <f t="shared" ref="Q262" si="576">IF(I262="Neeever gonna happen","✓","")</f>
        <v/>
      </c>
    </row>
    <row r="263" spans="1:17" x14ac:dyDescent="0.3">
      <c r="A263" s="5"/>
      <c r="F263" s="15"/>
      <c r="G263" s="15"/>
      <c r="H263" s="2"/>
      <c r="K263" s="13"/>
      <c r="P263" s="2"/>
      <c r="Q263" s="2"/>
    </row>
    <row r="264" spans="1:17" ht="29.4" customHeight="1" x14ac:dyDescent="0.3">
      <c r="A264" s="5"/>
      <c r="F264" s="22" t="s">
        <v>442</v>
      </c>
      <c r="G264" s="22"/>
      <c r="H264" s="2"/>
      <c r="I264" s="21" t="s">
        <v>112</v>
      </c>
      <c r="J264" s="21"/>
      <c r="K264" s="21"/>
      <c r="M264" s="1" t="str">
        <f t="shared" ref="M264" si="577">IF(I264="It's on the wish list!","✓","")</f>
        <v>✓</v>
      </c>
      <c r="N264" s="1" t="str">
        <f t="shared" ref="N264" si="578">IF(I264="I'm planning it!  Chill out!","✓","")</f>
        <v/>
      </c>
      <c r="O264" s="1" t="str">
        <f t="shared" ref="O264" si="579">IF(I264="I transited through.  That counts, right?","✓","")</f>
        <v/>
      </c>
      <c r="P264" s="1" t="str">
        <f t="shared" si="565"/>
        <v/>
      </c>
      <c r="Q264" s="1" t="str">
        <f t="shared" ref="Q264" si="580">IF(I264="Neeever gonna happen","✓","")</f>
        <v/>
      </c>
    </row>
    <row r="265" spans="1:17" x14ac:dyDescent="0.3">
      <c r="A265" s="5"/>
      <c r="F265" s="15"/>
      <c r="G265" s="15"/>
      <c r="H265" s="2"/>
      <c r="K265" s="13"/>
      <c r="P265" s="2"/>
      <c r="Q265" s="2"/>
    </row>
    <row r="266" spans="1:17" ht="29.4" customHeight="1" x14ac:dyDescent="0.3">
      <c r="A266" s="5"/>
      <c r="F266" s="22" t="s">
        <v>409</v>
      </c>
      <c r="G266" s="22"/>
      <c r="H266" s="2"/>
      <c r="I266" s="21" t="s">
        <v>112</v>
      </c>
      <c r="J266" s="21"/>
      <c r="K266" s="21"/>
      <c r="M266" s="1" t="str">
        <f t="shared" ref="M266" si="581">IF(I266="It's on the wish list!","✓","")</f>
        <v>✓</v>
      </c>
      <c r="N266" s="1" t="str">
        <f t="shared" ref="N266" si="582">IF(I266="I'm planning it!  Chill out!","✓","")</f>
        <v/>
      </c>
      <c r="O266" s="1" t="str">
        <f t="shared" ref="O266" si="583">IF(I266="I transited through.  That counts, right?","✓","")</f>
        <v/>
      </c>
      <c r="P266" s="1" t="str">
        <f t="shared" si="570"/>
        <v/>
      </c>
      <c r="Q266" s="1" t="str">
        <f t="shared" ref="Q266" si="584">IF(I266="Neeever gonna happen","✓","")</f>
        <v/>
      </c>
    </row>
    <row r="267" spans="1:17" x14ac:dyDescent="0.3">
      <c r="A267" s="5"/>
      <c r="F267" s="15"/>
      <c r="G267" s="15"/>
      <c r="H267" s="2"/>
      <c r="K267" s="13"/>
      <c r="P267" s="2"/>
      <c r="Q267" s="2"/>
    </row>
    <row r="268" spans="1:17" ht="29.4" customHeight="1" x14ac:dyDescent="0.3">
      <c r="A268" s="5"/>
      <c r="F268" s="22" t="s">
        <v>410</v>
      </c>
      <c r="G268" s="22"/>
      <c r="H268" s="2"/>
      <c r="I268" s="21" t="s">
        <v>112</v>
      </c>
      <c r="J268" s="21"/>
      <c r="K268" s="21"/>
      <c r="M268" s="1" t="str">
        <f t="shared" ref="M268" si="585">IF(I268="It's on the wish list!","✓","")</f>
        <v>✓</v>
      </c>
      <c r="N268" s="1" t="str">
        <f t="shared" ref="N268" si="586">IF(I268="I'm planning it!  Chill out!","✓","")</f>
        <v/>
      </c>
      <c r="O268" s="1" t="str">
        <f t="shared" ref="O268" si="587">IF(I268="I transited through.  That counts, right?","✓","")</f>
        <v/>
      </c>
      <c r="P268" s="1" t="str">
        <f t="shared" ref="P268" si="588">IF(I268="Done!  That one's ticked!","✓","")</f>
        <v/>
      </c>
      <c r="Q268" s="1" t="str">
        <f t="shared" ref="Q268" si="589">IF(I268="Neeever gonna happen","✓","")</f>
        <v/>
      </c>
    </row>
    <row r="269" spans="1:17" x14ac:dyDescent="0.3">
      <c r="A269" s="5"/>
      <c r="F269" s="15"/>
      <c r="G269" s="15"/>
      <c r="H269" s="2"/>
      <c r="K269" s="13"/>
      <c r="P269" s="2"/>
      <c r="Q269" s="2"/>
    </row>
    <row r="270" spans="1:17" ht="29.4" customHeight="1" x14ac:dyDescent="0.3">
      <c r="A270" s="5"/>
      <c r="F270" s="22" t="s">
        <v>411</v>
      </c>
      <c r="G270" s="22"/>
      <c r="H270" s="2"/>
      <c r="I270" s="21" t="s">
        <v>112</v>
      </c>
      <c r="J270" s="21"/>
      <c r="K270" s="21"/>
      <c r="M270" s="1" t="str">
        <f t="shared" ref="M270" si="590">IF(I270="It's on the wish list!","✓","")</f>
        <v>✓</v>
      </c>
      <c r="N270" s="1" t="str">
        <f t="shared" ref="N270" si="591">IF(I270="I'm planning it!  Chill out!","✓","")</f>
        <v/>
      </c>
      <c r="O270" s="1" t="str">
        <f t="shared" ref="O270" si="592">IF(I270="I transited through.  That counts, right?","✓","")</f>
        <v/>
      </c>
      <c r="P270" s="1" t="str">
        <f t="shared" si="550"/>
        <v/>
      </c>
      <c r="Q270" s="1" t="str">
        <f t="shared" ref="Q270" si="593">IF(I270="Neeever gonna happen","✓","")</f>
        <v/>
      </c>
    </row>
    <row r="271" spans="1:17" x14ac:dyDescent="0.3">
      <c r="A271" s="5"/>
      <c r="F271" s="15"/>
      <c r="G271" s="15"/>
      <c r="H271" s="2"/>
      <c r="K271" s="13"/>
      <c r="P271" s="2"/>
      <c r="Q271" s="2"/>
    </row>
    <row r="272" spans="1:17" ht="29.4" customHeight="1" x14ac:dyDescent="0.3">
      <c r="A272" s="5"/>
      <c r="F272" s="22" t="s">
        <v>412</v>
      </c>
      <c r="G272" s="22"/>
      <c r="H272" s="2"/>
      <c r="I272" s="21" t="s">
        <v>112</v>
      </c>
      <c r="J272" s="21"/>
      <c r="K272" s="21"/>
      <c r="M272" s="1" t="str">
        <f t="shared" ref="M272" si="594">IF(I272="It's on the wish list!","✓","")</f>
        <v>✓</v>
      </c>
      <c r="N272" s="1" t="str">
        <f t="shared" ref="N272" si="595">IF(I272="I'm planning it!  Chill out!","✓","")</f>
        <v/>
      </c>
      <c r="O272" s="1" t="str">
        <f t="shared" ref="O272" si="596">IF(I272="I transited through.  That counts, right?","✓","")</f>
        <v/>
      </c>
      <c r="P272" s="1" t="str">
        <f t="shared" si="555"/>
        <v/>
      </c>
      <c r="Q272" s="1" t="str">
        <f t="shared" ref="Q272" si="597">IF(I272="Neeever gonna happen","✓","")</f>
        <v/>
      </c>
    </row>
    <row r="273" spans="1:17" x14ac:dyDescent="0.3">
      <c r="A273" s="5"/>
      <c r="F273" s="15"/>
      <c r="G273" s="15"/>
      <c r="H273" s="2"/>
      <c r="K273" s="13"/>
      <c r="P273" s="2"/>
      <c r="Q273" s="2"/>
    </row>
    <row r="274" spans="1:17" ht="29.4" customHeight="1" x14ac:dyDescent="0.3">
      <c r="A274" s="5"/>
      <c r="F274" s="22" t="s">
        <v>413</v>
      </c>
      <c r="G274" s="22"/>
      <c r="H274" s="2"/>
      <c r="I274" s="21" t="s">
        <v>112</v>
      </c>
      <c r="J274" s="21"/>
      <c r="K274" s="21"/>
      <c r="M274" s="1" t="str">
        <f t="shared" ref="M274" si="598">IF(I274="It's on the wish list!","✓","")</f>
        <v>✓</v>
      </c>
      <c r="N274" s="1" t="str">
        <f t="shared" ref="N274" si="599">IF(I274="I'm planning it!  Chill out!","✓","")</f>
        <v/>
      </c>
      <c r="O274" s="1" t="str">
        <f t="shared" ref="O274" si="600">IF(I274="I transited through.  That counts, right?","✓","")</f>
        <v/>
      </c>
      <c r="P274" s="1" t="str">
        <f t="shared" si="560"/>
        <v/>
      </c>
      <c r="Q274" s="1" t="str">
        <f t="shared" ref="Q274" si="601">IF(I274="Neeever gonna happen","✓","")</f>
        <v/>
      </c>
    </row>
    <row r="275" spans="1:17" x14ac:dyDescent="0.3">
      <c r="A275" s="5"/>
      <c r="F275" s="15"/>
      <c r="G275" s="15"/>
      <c r="H275" s="2"/>
      <c r="K275" s="13"/>
      <c r="P275" s="2"/>
      <c r="Q275" s="2"/>
    </row>
    <row r="276" spans="1:17" ht="29.4" customHeight="1" x14ac:dyDescent="0.3">
      <c r="A276" s="5"/>
      <c r="F276" s="22" t="s">
        <v>414</v>
      </c>
      <c r="G276" s="22"/>
      <c r="H276" s="2"/>
      <c r="I276" s="21" t="s">
        <v>112</v>
      </c>
      <c r="J276" s="21"/>
      <c r="K276" s="21"/>
      <c r="M276" s="1" t="str">
        <f t="shared" ref="M276" si="602">IF(I276="It's on the wish list!","✓","")</f>
        <v>✓</v>
      </c>
      <c r="N276" s="1" t="str">
        <f t="shared" ref="N276" si="603">IF(I276="I'm planning it!  Chill out!","✓","")</f>
        <v/>
      </c>
      <c r="O276" s="1" t="str">
        <f t="shared" ref="O276" si="604">IF(I276="I transited through.  That counts, right?","✓","")</f>
        <v/>
      </c>
      <c r="P276" s="1" t="str">
        <f t="shared" si="565"/>
        <v/>
      </c>
      <c r="Q276" s="1" t="str">
        <f t="shared" ref="Q276" si="605">IF(I276="Neeever gonna happen","✓","")</f>
        <v/>
      </c>
    </row>
    <row r="277" spans="1:17" x14ac:dyDescent="0.3">
      <c r="A277" s="5"/>
      <c r="F277" s="15"/>
      <c r="G277" s="15"/>
      <c r="H277" s="2"/>
      <c r="K277" s="13"/>
      <c r="P277" s="2"/>
      <c r="Q277" s="2"/>
    </row>
    <row r="278" spans="1:17" ht="29.4" customHeight="1" x14ac:dyDescent="0.3">
      <c r="A278" s="5"/>
      <c r="F278" s="22" t="s">
        <v>415</v>
      </c>
      <c r="G278" s="22"/>
      <c r="H278" s="2"/>
      <c r="I278" s="21" t="s">
        <v>112</v>
      </c>
      <c r="J278" s="21"/>
      <c r="K278" s="21"/>
      <c r="M278" s="1" t="str">
        <f t="shared" ref="M278" si="606">IF(I278="It's on the wish list!","✓","")</f>
        <v>✓</v>
      </c>
      <c r="N278" s="1" t="str">
        <f t="shared" ref="N278" si="607">IF(I278="I'm planning it!  Chill out!","✓","")</f>
        <v/>
      </c>
      <c r="O278" s="1" t="str">
        <f t="shared" ref="O278" si="608">IF(I278="I transited through.  That counts, right?","✓","")</f>
        <v/>
      </c>
      <c r="P278" s="1" t="str">
        <f t="shared" si="570"/>
        <v/>
      </c>
      <c r="Q278" s="1" t="str">
        <f t="shared" ref="Q278" si="609">IF(I278="Neeever gonna happen","✓","")</f>
        <v/>
      </c>
    </row>
    <row r="279" spans="1:17" x14ac:dyDescent="0.3">
      <c r="A279" s="5"/>
      <c r="F279" s="15"/>
      <c r="G279" s="15"/>
      <c r="H279" s="2"/>
      <c r="K279" s="13"/>
      <c r="P279" s="2"/>
      <c r="Q279" s="2"/>
    </row>
    <row r="280" spans="1:17" ht="29.4" customHeight="1" x14ac:dyDescent="0.3">
      <c r="A280" s="5"/>
      <c r="F280" s="22" t="s">
        <v>416</v>
      </c>
      <c r="G280" s="22"/>
      <c r="H280" s="2"/>
      <c r="I280" s="21" t="s">
        <v>112</v>
      </c>
      <c r="J280" s="21"/>
      <c r="K280" s="21"/>
      <c r="M280" s="1" t="str">
        <f t="shared" ref="M280" si="610">IF(I280="It's on the wish list!","✓","")</f>
        <v>✓</v>
      </c>
      <c r="N280" s="1" t="str">
        <f t="shared" ref="N280" si="611">IF(I280="I'm planning it!  Chill out!","✓","")</f>
        <v/>
      </c>
      <c r="O280" s="1" t="str">
        <f t="shared" ref="O280" si="612">IF(I280="I transited through.  That counts, right?","✓","")</f>
        <v/>
      </c>
      <c r="P280" s="1" t="str">
        <f t="shared" si="575"/>
        <v/>
      </c>
      <c r="Q280" s="1" t="str">
        <f t="shared" ref="Q280" si="613">IF(I280="Neeever gonna happen","✓","")</f>
        <v/>
      </c>
    </row>
    <row r="281" spans="1:17" x14ac:dyDescent="0.3">
      <c r="A281" s="5"/>
      <c r="F281" s="15"/>
      <c r="G281" s="15"/>
      <c r="H281" s="2"/>
      <c r="K281" s="13"/>
      <c r="P281" s="2"/>
      <c r="Q281" s="2"/>
    </row>
    <row r="282" spans="1:17" ht="29.4" customHeight="1" x14ac:dyDescent="0.3">
      <c r="A282" s="5"/>
      <c r="F282" s="22" t="s">
        <v>417</v>
      </c>
      <c r="G282" s="22"/>
      <c r="H282" s="2"/>
      <c r="I282" s="21" t="s">
        <v>112</v>
      </c>
      <c r="J282" s="21"/>
      <c r="K282" s="21"/>
      <c r="M282" s="1" t="str">
        <f t="shared" ref="M282" si="614">IF(I282="It's on the wish list!","✓","")</f>
        <v>✓</v>
      </c>
      <c r="N282" s="1" t="str">
        <f t="shared" ref="N282" si="615">IF(I282="I'm planning it!  Chill out!","✓","")</f>
        <v/>
      </c>
      <c r="O282" s="1" t="str">
        <f t="shared" ref="O282" si="616">IF(I282="I transited through.  That counts, right?","✓","")</f>
        <v/>
      </c>
      <c r="P282" s="1" t="str">
        <f t="shared" si="565"/>
        <v/>
      </c>
      <c r="Q282" s="1" t="str">
        <f t="shared" ref="Q282" si="617">IF(I282="Neeever gonna happen","✓","")</f>
        <v/>
      </c>
    </row>
    <row r="283" spans="1:17" x14ac:dyDescent="0.3">
      <c r="A283" s="5"/>
      <c r="F283" s="15"/>
      <c r="G283" s="15"/>
      <c r="H283" s="2"/>
      <c r="K283" s="13"/>
      <c r="P283" s="2"/>
      <c r="Q283" s="2"/>
    </row>
    <row r="284" spans="1:17" ht="29.4" customHeight="1" x14ac:dyDescent="0.3">
      <c r="A284" s="5"/>
      <c r="F284" s="22" t="s">
        <v>418</v>
      </c>
      <c r="G284" s="22"/>
      <c r="H284" s="2"/>
      <c r="I284" s="21" t="s">
        <v>112</v>
      </c>
      <c r="J284" s="21"/>
      <c r="K284" s="21"/>
      <c r="M284" s="1" t="str">
        <f t="shared" ref="M284" si="618">IF(I284="It's on the wish list!","✓","")</f>
        <v>✓</v>
      </c>
      <c r="N284" s="1" t="str">
        <f t="shared" ref="N284" si="619">IF(I284="I'm planning it!  Chill out!","✓","")</f>
        <v/>
      </c>
      <c r="O284" s="1" t="str">
        <f t="shared" ref="O284" si="620">IF(I284="I transited through.  That counts, right?","✓","")</f>
        <v/>
      </c>
      <c r="P284" s="1" t="str">
        <f t="shared" si="570"/>
        <v/>
      </c>
      <c r="Q284" s="1" t="str">
        <f t="shared" ref="Q284" si="621">IF(I284="Neeever gonna happen","✓","")</f>
        <v/>
      </c>
    </row>
    <row r="285" spans="1:17" x14ac:dyDescent="0.3">
      <c r="A285" s="5"/>
      <c r="F285" s="15"/>
      <c r="G285" s="15"/>
      <c r="H285" s="2"/>
      <c r="K285" s="13"/>
      <c r="P285" s="2"/>
      <c r="Q285" s="2"/>
    </row>
    <row r="286" spans="1:17" ht="29.4" customHeight="1" x14ac:dyDescent="0.3">
      <c r="A286" s="5"/>
      <c r="F286" s="22" t="s">
        <v>419</v>
      </c>
      <c r="G286" s="22"/>
      <c r="H286" s="2"/>
      <c r="I286" s="21" t="s">
        <v>112</v>
      </c>
      <c r="J286" s="21"/>
      <c r="K286" s="21"/>
      <c r="M286" s="1" t="str">
        <f t="shared" ref="M286" si="622">IF(I286="It's on the wish list!","✓","")</f>
        <v>✓</v>
      </c>
      <c r="N286" s="1" t="str">
        <f t="shared" ref="N286" si="623">IF(I286="I'm planning it!  Chill out!","✓","")</f>
        <v/>
      </c>
      <c r="O286" s="1" t="str">
        <f t="shared" ref="O286" si="624">IF(I286="I transited through.  That counts, right?","✓","")</f>
        <v/>
      </c>
      <c r="P286" s="1" t="str">
        <f t="shared" ref="P286" si="625">IF(I286="Done!  That one's ticked!","✓","")</f>
        <v/>
      </c>
      <c r="Q286" s="1" t="str">
        <f t="shared" ref="Q286" si="626">IF(I286="Neeever gonna happen","✓","")</f>
        <v/>
      </c>
    </row>
    <row r="287" spans="1:17" x14ac:dyDescent="0.3">
      <c r="A287" s="5"/>
      <c r="F287" s="15"/>
      <c r="G287" s="15"/>
      <c r="H287" s="2"/>
      <c r="K287" s="13"/>
      <c r="P287" s="2"/>
      <c r="Q287" s="2"/>
    </row>
    <row r="288" spans="1:17" ht="29.4" customHeight="1" x14ac:dyDescent="0.3">
      <c r="A288" s="5"/>
      <c r="F288" s="22" t="s">
        <v>420</v>
      </c>
      <c r="G288" s="22"/>
      <c r="H288" s="2"/>
      <c r="I288" s="21" t="s">
        <v>112</v>
      </c>
      <c r="J288" s="21"/>
      <c r="K288" s="21"/>
      <c r="M288" s="1" t="str">
        <f t="shared" ref="M288" si="627">IF(I288="It's on the wish list!","✓","")</f>
        <v>✓</v>
      </c>
      <c r="N288" s="1" t="str">
        <f t="shared" ref="N288" si="628">IF(I288="I'm planning it!  Chill out!","✓","")</f>
        <v/>
      </c>
      <c r="O288" s="1" t="str">
        <f t="shared" ref="O288" si="629">IF(I288="I transited through.  That counts, right?","✓","")</f>
        <v/>
      </c>
      <c r="P288" s="1" t="str">
        <f t="shared" si="550"/>
        <v/>
      </c>
      <c r="Q288" s="1" t="str">
        <f t="shared" ref="Q288" si="630">IF(I288="Neeever gonna happen","✓","")</f>
        <v/>
      </c>
    </row>
    <row r="289" spans="1:17" x14ac:dyDescent="0.3">
      <c r="A289" s="5"/>
      <c r="F289" s="15"/>
      <c r="G289" s="15"/>
      <c r="H289" s="2"/>
      <c r="K289" s="13"/>
      <c r="P289" s="2"/>
      <c r="Q289" s="2"/>
    </row>
    <row r="290" spans="1:17" ht="29.4" customHeight="1" x14ac:dyDescent="0.3">
      <c r="A290" s="5"/>
      <c r="F290" s="22" t="s">
        <v>421</v>
      </c>
      <c r="G290" s="22"/>
      <c r="H290" s="2"/>
      <c r="I290" s="21" t="s">
        <v>112</v>
      </c>
      <c r="J290" s="21"/>
      <c r="K290" s="21"/>
      <c r="M290" s="1" t="str">
        <f t="shared" ref="M290" si="631">IF(I290="It's on the wish list!","✓","")</f>
        <v>✓</v>
      </c>
      <c r="N290" s="1" t="str">
        <f t="shared" ref="N290" si="632">IF(I290="I'm planning it!  Chill out!","✓","")</f>
        <v/>
      </c>
      <c r="O290" s="1" t="str">
        <f t="shared" ref="O290" si="633">IF(I290="I transited through.  That counts, right?","✓","")</f>
        <v/>
      </c>
      <c r="P290" s="1" t="str">
        <f t="shared" si="555"/>
        <v/>
      </c>
      <c r="Q290" s="1" t="str">
        <f t="shared" ref="Q290" si="634">IF(I290="Neeever gonna happen","✓","")</f>
        <v/>
      </c>
    </row>
    <row r="291" spans="1:17" x14ac:dyDescent="0.3">
      <c r="A291" s="5"/>
      <c r="F291" s="15"/>
      <c r="G291" s="15"/>
      <c r="H291" s="2"/>
      <c r="K291" s="13"/>
      <c r="P291" s="2"/>
      <c r="Q291" s="2"/>
    </row>
    <row r="292" spans="1:17" ht="29.4" customHeight="1" x14ac:dyDescent="0.3">
      <c r="A292" s="5"/>
      <c r="F292" s="22" t="s">
        <v>422</v>
      </c>
      <c r="G292" s="22"/>
      <c r="H292" s="2"/>
      <c r="I292" s="21" t="s">
        <v>112</v>
      </c>
      <c r="J292" s="21"/>
      <c r="K292" s="21"/>
      <c r="M292" s="1" t="str">
        <f t="shared" ref="M292" si="635">IF(I292="It's on the wish list!","✓","")</f>
        <v>✓</v>
      </c>
      <c r="N292" s="1" t="str">
        <f t="shared" ref="N292" si="636">IF(I292="I'm planning it!  Chill out!","✓","")</f>
        <v/>
      </c>
      <c r="O292" s="1" t="str">
        <f t="shared" ref="O292" si="637">IF(I292="I transited through.  That counts, right?","✓","")</f>
        <v/>
      </c>
      <c r="P292" s="1" t="str">
        <f t="shared" si="560"/>
        <v/>
      </c>
      <c r="Q292" s="1" t="str">
        <f t="shared" ref="Q292" si="638">IF(I292="Neeever gonna happen","✓","")</f>
        <v/>
      </c>
    </row>
    <row r="293" spans="1:17" x14ac:dyDescent="0.3">
      <c r="A293" s="5"/>
      <c r="F293" s="15"/>
      <c r="G293" s="15"/>
      <c r="H293" s="2"/>
      <c r="K293" s="13"/>
      <c r="P293" s="2"/>
      <c r="Q293" s="2"/>
    </row>
    <row r="294" spans="1:17" ht="29.4" customHeight="1" x14ac:dyDescent="0.3">
      <c r="A294" s="5"/>
      <c r="F294" s="22" t="s">
        <v>423</v>
      </c>
      <c r="G294" s="22"/>
      <c r="H294" s="2"/>
      <c r="I294" s="21" t="s">
        <v>112</v>
      </c>
      <c r="J294" s="21"/>
      <c r="K294" s="21"/>
      <c r="M294" s="1" t="str">
        <f t="shared" ref="M294" si="639">IF(I294="It's on the wish list!","✓","")</f>
        <v>✓</v>
      </c>
      <c r="N294" s="1" t="str">
        <f t="shared" ref="N294" si="640">IF(I294="I'm planning it!  Chill out!","✓","")</f>
        <v/>
      </c>
      <c r="O294" s="1" t="str">
        <f t="shared" ref="O294" si="641">IF(I294="I transited through.  That counts, right?","✓","")</f>
        <v/>
      </c>
      <c r="P294" s="1" t="str">
        <f t="shared" si="565"/>
        <v/>
      </c>
      <c r="Q294" s="1" t="str">
        <f t="shared" ref="Q294" si="642">IF(I294="Neeever gonna happen","✓","")</f>
        <v/>
      </c>
    </row>
    <row r="295" spans="1:17" x14ac:dyDescent="0.3">
      <c r="A295" s="5"/>
      <c r="F295" s="15"/>
      <c r="G295" s="15"/>
      <c r="H295" s="2"/>
      <c r="K295" s="13"/>
      <c r="P295" s="2"/>
      <c r="Q295" s="2"/>
    </row>
    <row r="296" spans="1:17" ht="29.4" customHeight="1" x14ac:dyDescent="0.3">
      <c r="A296" s="5"/>
      <c r="F296" s="22" t="s">
        <v>424</v>
      </c>
      <c r="G296" s="22"/>
      <c r="H296" s="2"/>
      <c r="I296" s="21" t="s">
        <v>112</v>
      </c>
      <c r="J296" s="21"/>
      <c r="K296" s="21"/>
      <c r="M296" s="1" t="str">
        <f t="shared" ref="M296" si="643">IF(I296="It's on the wish list!","✓","")</f>
        <v>✓</v>
      </c>
      <c r="N296" s="1" t="str">
        <f t="shared" ref="N296" si="644">IF(I296="I'm planning it!  Chill out!","✓","")</f>
        <v/>
      </c>
      <c r="O296" s="1" t="str">
        <f t="shared" ref="O296" si="645">IF(I296="I transited through.  That counts, right?","✓","")</f>
        <v/>
      </c>
      <c r="P296" s="1" t="str">
        <f t="shared" si="570"/>
        <v/>
      </c>
      <c r="Q296" s="1" t="str">
        <f t="shared" ref="Q296" si="646">IF(I296="Neeever gonna happen","✓","")</f>
        <v/>
      </c>
    </row>
    <row r="297" spans="1:17" x14ac:dyDescent="0.3">
      <c r="A297" s="5"/>
      <c r="F297" s="15"/>
      <c r="G297" s="15"/>
      <c r="H297" s="2"/>
      <c r="K297" s="13"/>
      <c r="P297" s="2"/>
      <c r="Q297" s="2"/>
    </row>
    <row r="298" spans="1:17" ht="29.4" customHeight="1" x14ac:dyDescent="0.3">
      <c r="A298" s="5"/>
      <c r="F298" s="22" t="s">
        <v>425</v>
      </c>
      <c r="G298" s="22"/>
      <c r="H298" s="2"/>
      <c r="I298" s="21" t="s">
        <v>112</v>
      </c>
      <c r="J298" s="21"/>
      <c r="K298" s="21"/>
      <c r="M298" s="1" t="str">
        <f t="shared" ref="M298" si="647">IF(I298="It's on the wish list!","✓","")</f>
        <v>✓</v>
      </c>
      <c r="N298" s="1" t="str">
        <f t="shared" ref="N298" si="648">IF(I298="I'm planning it!  Chill out!","✓","")</f>
        <v/>
      </c>
      <c r="O298" s="1" t="str">
        <f t="shared" ref="O298" si="649">IF(I298="I transited through.  That counts, right?","✓","")</f>
        <v/>
      </c>
      <c r="P298" s="1" t="str">
        <f t="shared" si="575"/>
        <v/>
      </c>
      <c r="Q298" s="1" t="str">
        <f t="shared" ref="Q298" si="650">IF(I298="Neeever gonna happen","✓","")</f>
        <v/>
      </c>
    </row>
    <row r="299" spans="1:17" x14ac:dyDescent="0.3">
      <c r="A299" s="5"/>
      <c r="F299" s="15"/>
      <c r="G299" s="15"/>
      <c r="H299" s="2"/>
      <c r="K299" s="13"/>
      <c r="P299" s="2"/>
      <c r="Q299" s="2"/>
    </row>
    <row r="300" spans="1:17" ht="29.4" customHeight="1" x14ac:dyDescent="0.3">
      <c r="A300" s="5"/>
      <c r="F300" s="22" t="s">
        <v>426</v>
      </c>
      <c r="G300" s="22"/>
      <c r="H300" s="2"/>
      <c r="I300" s="21" t="s">
        <v>112</v>
      </c>
      <c r="J300" s="21"/>
      <c r="K300" s="21"/>
      <c r="M300" s="1" t="str">
        <f t="shared" ref="M300" si="651">IF(I300="It's on the wish list!","✓","")</f>
        <v>✓</v>
      </c>
      <c r="N300" s="1" t="str">
        <f t="shared" ref="N300" si="652">IF(I300="I'm planning it!  Chill out!","✓","")</f>
        <v/>
      </c>
      <c r="O300" s="1" t="str">
        <f t="shared" ref="O300" si="653">IF(I300="I transited through.  That counts, right?","✓","")</f>
        <v/>
      </c>
      <c r="P300" s="1" t="str">
        <f t="shared" si="565"/>
        <v/>
      </c>
      <c r="Q300" s="1" t="str">
        <f t="shared" ref="Q300" si="654">IF(I300="Neeever gonna happen","✓","")</f>
        <v/>
      </c>
    </row>
    <row r="301" spans="1:17" x14ac:dyDescent="0.3">
      <c r="A301" s="5"/>
      <c r="F301" s="15"/>
      <c r="G301" s="15"/>
      <c r="H301" s="2"/>
      <c r="K301" s="13"/>
      <c r="P301" s="2"/>
      <c r="Q301" s="2"/>
    </row>
    <row r="302" spans="1:17" ht="29.4" customHeight="1" x14ac:dyDescent="0.3">
      <c r="A302" s="5"/>
      <c r="F302" s="22" t="s">
        <v>427</v>
      </c>
      <c r="G302" s="22"/>
      <c r="H302" s="2"/>
      <c r="I302" s="21" t="s">
        <v>112</v>
      </c>
      <c r="J302" s="21"/>
      <c r="K302" s="21"/>
      <c r="M302" s="1" t="str">
        <f t="shared" ref="M302" si="655">IF(I302="It's on the wish list!","✓","")</f>
        <v>✓</v>
      </c>
      <c r="N302" s="1" t="str">
        <f t="shared" ref="N302" si="656">IF(I302="I'm planning it!  Chill out!","✓","")</f>
        <v/>
      </c>
      <c r="O302" s="1" t="str">
        <f t="shared" ref="O302" si="657">IF(I302="I transited through.  That counts, right?","✓","")</f>
        <v/>
      </c>
      <c r="P302" s="1" t="str">
        <f t="shared" si="570"/>
        <v/>
      </c>
      <c r="Q302" s="1" t="str">
        <f t="shared" ref="Q302" si="658">IF(I302="Neeever gonna happen","✓","")</f>
        <v/>
      </c>
    </row>
    <row r="303" spans="1:17" x14ac:dyDescent="0.3">
      <c r="A303" s="5"/>
      <c r="F303" s="15"/>
      <c r="G303" s="15"/>
      <c r="H303" s="2"/>
      <c r="K303" s="13"/>
      <c r="P303" s="2"/>
      <c r="Q303" s="2"/>
    </row>
    <row r="304" spans="1:17" ht="29.4" customHeight="1" x14ac:dyDescent="0.3">
      <c r="A304" s="5"/>
      <c r="F304" s="22" t="s">
        <v>428</v>
      </c>
      <c r="G304" s="22"/>
      <c r="H304" s="2"/>
      <c r="I304" s="21" t="s">
        <v>112</v>
      </c>
      <c r="J304" s="21"/>
      <c r="K304" s="21"/>
      <c r="M304" s="1" t="str">
        <f t="shared" ref="M304" si="659">IF(I304="It's on the wish list!","✓","")</f>
        <v>✓</v>
      </c>
      <c r="N304" s="1" t="str">
        <f t="shared" ref="N304" si="660">IF(I304="I'm planning it!  Chill out!","✓","")</f>
        <v/>
      </c>
      <c r="O304" s="1" t="str">
        <f t="shared" ref="O304" si="661">IF(I304="I transited through.  That counts, right?","✓","")</f>
        <v/>
      </c>
      <c r="P304" s="1" t="str">
        <f t="shared" ref="P304" si="662">IF(I304="Done!  That one's ticked!","✓","")</f>
        <v/>
      </c>
      <c r="Q304" s="1" t="str">
        <f t="shared" ref="Q304" si="663">IF(I304="Neeever gonna happen","✓","")</f>
        <v/>
      </c>
    </row>
    <row r="305" spans="1:17" x14ac:dyDescent="0.3">
      <c r="A305" s="5"/>
      <c r="F305" s="15"/>
      <c r="G305" s="15"/>
      <c r="H305" s="2"/>
      <c r="K305" s="13"/>
      <c r="P305" s="2"/>
      <c r="Q305" s="2"/>
    </row>
    <row r="306" spans="1:17" ht="29.4" customHeight="1" x14ac:dyDescent="0.3">
      <c r="A306" s="5"/>
      <c r="F306" s="22" t="s">
        <v>429</v>
      </c>
      <c r="G306" s="22"/>
      <c r="H306" s="2"/>
      <c r="I306" s="21" t="s">
        <v>112</v>
      </c>
      <c r="J306" s="21"/>
      <c r="K306" s="21"/>
      <c r="M306" s="1" t="str">
        <f t="shared" ref="M306" si="664">IF(I306="It's on the wish list!","✓","")</f>
        <v>✓</v>
      </c>
      <c r="N306" s="1" t="str">
        <f t="shared" ref="N306" si="665">IF(I306="I'm planning it!  Chill out!","✓","")</f>
        <v/>
      </c>
      <c r="O306" s="1" t="str">
        <f t="shared" ref="O306" si="666">IF(I306="I transited through.  That counts, right?","✓","")</f>
        <v/>
      </c>
      <c r="P306" s="1" t="str">
        <f t="shared" si="550"/>
        <v/>
      </c>
      <c r="Q306" s="1" t="str">
        <f t="shared" ref="Q306" si="667">IF(I306="Neeever gonna happen","✓","")</f>
        <v/>
      </c>
    </row>
    <row r="307" spans="1:17" x14ac:dyDescent="0.3">
      <c r="A307" s="5"/>
      <c r="F307" s="15"/>
      <c r="G307" s="15"/>
      <c r="H307" s="2"/>
      <c r="K307" s="13"/>
      <c r="P307" s="2"/>
      <c r="Q307" s="2"/>
    </row>
    <row r="308" spans="1:17" ht="29.4" customHeight="1" x14ac:dyDescent="0.3">
      <c r="A308" s="5"/>
      <c r="F308" s="22" t="s">
        <v>430</v>
      </c>
      <c r="G308" s="22"/>
      <c r="H308" s="2"/>
      <c r="I308" s="21" t="s">
        <v>112</v>
      </c>
      <c r="J308" s="21"/>
      <c r="K308" s="21"/>
      <c r="M308" s="1" t="str">
        <f t="shared" ref="M308" si="668">IF(I308="It's on the wish list!","✓","")</f>
        <v>✓</v>
      </c>
      <c r="N308" s="1" t="str">
        <f t="shared" ref="N308" si="669">IF(I308="I'm planning it!  Chill out!","✓","")</f>
        <v/>
      </c>
      <c r="O308" s="1" t="str">
        <f t="shared" ref="O308" si="670">IF(I308="I transited through.  That counts, right?","✓","")</f>
        <v/>
      </c>
      <c r="P308" s="1" t="str">
        <f t="shared" si="555"/>
        <v/>
      </c>
      <c r="Q308" s="1" t="str">
        <f t="shared" ref="Q308" si="671">IF(I308="Neeever gonna happen","✓","")</f>
        <v/>
      </c>
    </row>
    <row r="309" spans="1:17" x14ac:dyDescent="0.3">
      <c r="A309" s="5"/>
      <c r="F309" s="15"/>
      <c r="G309" s="15"/>
      <c r="H309" s="2"/>
      <c r="K309" s="13"/>
      <c r="P309" s="2"/>
      <c r="Q309" s="2"/>
    </row>
    <row r="310" spans="1:17" ht="29.4" customHeight="1" x14ac:dyDescent="0.3">
      <c r="A310" s="5"/>
      <c r="F310" s="22" t="s">
        <v>431</v>
      </c>
      <c r="G310" s="22"/>
      <c r="H310" s="2"/>
      <c r="I310" s="21" t="s">
        <v>112</v>
      </c>
      <c r="J310" s="21"/>
      <c r="K310" s="21"/>
      <c r="M310" s="1" t="str">
        <f t="shared" ref="M310" si="672">IF(I310="It's on the wish list!","✓","")</f>
        <v>✓</v>
      </c>
      <c r="N310" s="1" t="str">
        <f t="shared" ref="N310" si="673">IF(I310="I'm planning it!  Chill out!","✓","")</f>
        <v/>
      </c>
      <c r="O310" s="1" t="str">
        <f t="shared" ref="O310" si="674">IF(I310="I transited through.  That counts, right?","✓","")</f>
        <v/>
      </c>
      <c r="P310" s="1" t="str">
        <f t="shared" si="560"/>
        <v/>
      </c>
      <c r="Q310" s="1" t="str">
        <f t="shared" ref="Q310" si="675">IF(I310="Neeever gonna happen","✓","")</f>
        <v/>
      </c>
    </row>
    <row r="311" spans="1:17" x14ac:dyDescent="0.3">
      <c r="A311" s="5"/>
      <c r="F311" s="15"/>
      <c r="G311" s="15"/>
      <c r="H311" s="2"/>
      <c r="K311" s="13"/>
      <c r="P311" s="2"/>
      <c r="Q311" s="2"/>
    </row>
    <row r="312" spans="1:17" ht="29.4" customHeight="1" x14ac:dyDescent="0.3">
      <c r="A312" s="5"/>
      <c r="F312" s="22" t="s">
        <v>432</v>
      </c>
      <c r="G312" s="22"/>
      <c r="H312" s="2"/>
      <c r="I312" s="21" t="s">
        <v>112</v>
      </c>
      <c r="J312" s="21"/>
      <c r="K312" s="21"/>
      <c r="M312" s="1" t="str">
        <f t="shared" ref="M312" si="676">IF(I312="It's on the wish list!","✓","")</f>
        <v>✓</v>
      </c>
      <c r="N312" s="1" t="str">
        <f t="shared" ref="N312" si="677">IF(I312="I'm planning it!  Chill out!","✓","")</f>
        <v/>
      </c>
      <c r="O312" s="1" t="str">
        <f t="shared" ref="O312" si="678">IF(I312="I transited through.  That counts, right?","✓","")</f>
        <v/>
      </c>
      <c r="P312" s="1" t="str">
        <f t="shared" si="565"/>
        <v/>
      </c>
      <c r="Q312" s="1" t="str">
        <f t="shared" ref="Q312" si="679">IF(I312="Neeever gonna happen","✓","")</f>
        <v/>
      </c>
    </row>
    <row r="313" spans="1:17" x14ac:dyDescent="0.3">
      <c r="A313" s="5"/>
      <c r="F313" s="15"/>
      <c r="G313" s="15"/>
      <c r="H313" s="2"/>
      <c r="K313" s="13"/>
      <c r="P313" s="2"/>
      <c r="Q313" s="2"/>
    </row>
    <row r="314" spans="1:17" ht="29.4" customHeight="1" x14ac:dyDescent="0.3">
      <c r="A314" s="5"/>
      <c r="F314" s="22" t="s">
        <v>433</v>
      </c>
      <c r="G314" s="22"/>
      <c r="H314" s="2"/>
      <c r="I314" s="21" t="s">
        <v>112</v>
      </c>
      <c r="J314" s="21"/>
      <c r="K314" s="21"/>
      <c r="M314" s="1" t="str">
        <f t="shared" ref="M314" si="680">IF(I314="It's on the wish list!","✓","")</f>
        <v>✓</v>
      </c>
      <c r="N314" s="1" t="str">
        <f t="shared" ref="N314" si="681">IF(I314="I'm planning it!  Chill out!","✓","")</f>
        <v/>
      </c>
      <c r="O314" s="1" t="str">
        <f t="shared" ref="O314" si="682">IF(I314="I transited through.  That counts, right?","✓","")</f>
        <v/>
      </c>
      <c r="P314" s="1" t="str">
        <f t="shared" si="570"/>
        <v/>
      </c>
      <c r="Q314" s="1" t="str">
        <f t="shared" ref="Q314" si="683">IF(I314="Neeever gonna happen","✓","")</f>
        <v/>
      </c>
    </row>
    <row r="315" spans="1:17" x14ac:dyDescent="0.3">
      <c r="A315" s="5"/>
      <c r="F315" s="15"/>
      <c r="G315" s="15"/>
      <c r="H315" s="2"/>
      <c r="K315" s="13"/>
      <c r="P315" s="2"/>
      <c r="Q315" s="2"/>
    </row>
    <row r="316" spans="1:17" ht="29.4" customHeight="1" x14ac:dyDescent="0.3">
      <c r="A316" s="5"/>
      <c r="F316" s="22" t="s">
        <v>434</v>
      </c>
      <c r="G316" s="22"/>
      <c r="H316" s="2"/>
      <c r="I316" s="21" t="s">
        <v>112</v>
      </c>
      <c r="J316" s="21"/>
      <c r="K316" s="21"/>
      <c r="M316" s="1" t="str">
        <f t="shared" ref="M316" si="684">IF(I316="It's on the wish list!","✓","")</f>
        <v>✓</v>
      </c>
      <c r="N316" s="1" t="str">
        <f t="shared" ref="N316" si="685">IF(I316="I'm planning it!  Chill out!","✓","")</f>
        <v/>
      </c>
      <c r="O316" s="1" t="str">
        <f t="shared" ref="O316" si="686">IF(I316="I transited through.  That counts, right?","✓","")</f>
        <v/>
      </c>
      <c r="P316" s="1" t="str">
        <f t="shared" si="575"/>
        <v/>
      </c>
      <c r="Q316" s="1" t="str">
        <f t="shared" ref="Q316" si="687">IF(I316="Neeever gonna happen","✓","")</f>
        <v/>
      </c>
    </row>
    <row r="317" spans="1:17" x14ac:dyDescent="0.3">
      <c r="A317" s="5"/>
      <c r="F317" s="15"/>
      <c r="G317" s="15"/>
      <c r="H317" s="2"/>
      <c r="K317" s="13"/>
      <c r="P317" s="2"/>
      <c r="Q317" s="2"/>
    </row>
    <row r="318" spans="1:17" ht="29.4" customHeight="1" x14ac:dyDescent="0.3">
      <c r="A318" s="5"/>
      <c r="F318" s="22" t="s">
        <v>435</v>
      </c>
      <c r="G318" s="22"/>
      <c r="H318" s="2"/>
      <c r="I318" s="21" t="s">
        <v>112</v>
      </c>
      <c r="J318" s="21"/>
      <c r="K318" s="21"/>
      <c r="M318" s="1" t="str">
        <f t="shared" ref="M318" si="688">IF(I318="It's on the wish list!","✓","")</f>
        <v>✓</v>
      </c>
      <c r="N318" s="1" t="str">
        <f t="shared" ref="N318" si="689">IF(I318="I'm planning it!  Chill out!","✓","")</f>
        <v/>
      </c>
      <c r="O318" s="1" t="str">
        <f t="shared" ref="O318" si="690">IF(I318="I transited through.  That counts, right?","✓","")</f>
        <v/>
      </c>
      <c r="P318" s="1" t="str">
        <f t="shared" si="565"/>
        <v/>
      </c>
      <c r="Q318" s="1" t="str">
        <f t="shared" ref="Q318" si="691">IF(I318="Neeever gonna happen","✓","")</f>
        <v/>
      </c>
    </row>
    <row r="319" spans="1:17" x14ac:dyDescent="0.3">
      <c r="A319" s="5"/>
      <c r="F319" s="15"/>
      <c r="G319" s="15"/>
      <c r="H319" s="2"/>
      <c r="K319" s="13"/>
      <c r="P319" s="2"/>
      <c r="Q319" s="2"/>
    </row>
    <row r="320" spans="1:17" ht="29.4" customHeight="1" x14ac:dyDescent="0.3">
      <c r="A320" s="5"/>
      <c r="F320" s="22" t="s">
        <v>436</v>
      </c>
      <c r="G320" s="22"/>
      <c r="H320" s="2"/>
      <c r="I320" s="21" t="s">
        <v>112</v>
      </c>
      <c r="J320" s="21"/>
      <c r="K320" s="21"/>
      <c r="M320" s="1" t="str">
        <f t="shared" ref="M320" si="692">IF(I320="It's on the wish list!","✓","")</f>
        <v>✓</v>
      </c>
      <c r="N320" s="1" t="str">
        <f t="shared" ref="N320" si="693">IF(I320="I'm planning it!  Chill out!","✓","")</f>
        <v/>
      </c>
      <c r="O320" s="1" t="str">
        <f t="shared" ref="O320" si="694">IF(I320="I transited through.  That counts, right?","✓","")</f>
        <v/>
      </c>
      <c r="P320" s="1" t="str">
        <f t="shared" si="570"/>
        <v/>
      </c>
      <c r="Q320" s="1" t="str">
        <f t="shared" ref="Q320" si="695">IF(I320="Neeever gonna happen","✓","")</f>
        <v/>
      </c>
    </row>
    <row r="321" spans="1:17" x14ac:dyDescent="0.3">
      <c r="A321" s="5"/>
      <c r="F321" s="15"/>
      <c r="G321" s="15"/>
      <c r="H321" s="2"/>
      <c r="K321" s="13"/>
      <c r="P321" s="2"/>
      <c r="Q321" s="2"/>
    </row>
    <row r="322" spans="1:17" ht="29.4" customHeight="1" x14ac:dyDescent="0.3">
      <c r="A322" s="5"/>
      <c r="F322" s="22" t="s">
        <v>437</v>
      </c>
      <c r="G322" s="22"/>
      <c r="H322" s="2"/>
      <c r="I322" s="21" t="s">
        <v>112</v>
      </c>
      <c r="J322" s="21"/>
      <c r="K322" s="21"/>
      <c r="M322" s="1" t="str">
        <f t="shared" ref="M322" si="696">IF(I322="It's on the wish list!","✓","")</f>
        <v>✓</v>
      </c>
      <c r="N322" s="1" t="str">
        <f t="shared" ref="N322" si="697">IF(I322="I'm planning it!  Chill out!","✓","")</f>
        <v/>
      </c>
      <c r="O322" s="1" t="str">
        <f t="shared" ref="O322" si="698">IF(I322="I transited through.  That counts, right?","✓","")</f>
        <v/>
      </c>
      <c r="P322" s="1" t="str">
        <f t="shared" ref="P322" si="699">IF(I322="Done!  That one's ticked!","✓","")</f>
        <v/>
      </c>
      <c r="Q322" s="1" t="str">
        <f t="shared" ref="Q322" si="700">IF(I322="Neeever gonna happen","✓","")</f>
        <v/>
      </c>
    </row>
    <row r="323" spans="1:17" x14ac:dyDescent="0.3">
      <c r="A323" s="5"/>
      <c r="F323" s="15"/>
      <c r="G323" s="15"/>
      <c r="H323" s="2"/>
      <c r="K323" s="13"/>
      <c r="P323" s="2"/>
      <c r="Q323" s="2"/>
    </row>
    <row r="324" spans="1:17" ht="29.4" customHeight="1" x14ac:dyDescent="0.3">
      <c r="A324" s="5"/>
      <c r="F324" s="22" t="s">
        <v>438</v>
      </c>
      <c r="G324" s="22"/>
      <c r="H324" s="2"/>
      <c r="I324" s="21" t="s">
        <v>112</v>
      </c>
      <c r="J324" s="21"/>
      <c r="K324" s="21"/>
      <c r="M324" s="1" t="str">
        <f t="shared" ref="M324" si="701">IF(I324="It's on the wish list!","✓","")</f>
        <v>✓</v>
      </c>
      <c r="N324" s="1" t="str">
        <f t="shared" ref="N324" si="702">IF(I324="I'm planning it!  Chill out!","✓","")</f>
        <v/>
      </c>
      <c r="O324" s="1" t="str">
        <f t="shared" ref="O324" si="703">IF(I324="I transited through.  That counts, right?","✓","")</f>
        <v/>
      </c>
      <c r="P324" s="1" t="str">
        <f t="shared" ref="P324:P378" si="704">IF(I324="Done!  That one's ticked!","✓","")</f>
        <v/>
      </c>
      <c r="Q324" s="1" t="str">
        <f t="shared" ref="Q324" si="705">IF(I324="Neeever gonna happen","✓","")</f>
        <v/>
      </c>
    </row>
    <row r="325" spans="1:17" x14ac:dyDescent="0.3">
      <c r="A325" s="5"/>
      <c r="F325" s="15"/>
      <c r="G325" s="15"/>
      <c r="H325" s="2"/>
      <c r="K325" s="13"/>
      <c r="P325" s="2"/>
      <c r="Q325" s="2"/>
    </row>
    <row r="326" spans="1:17" ht="29.4" customHeight="1" x14ac:dyDescent="0.3">
      <c r="A326" s="5"/>
      <c r="F326" s="22" t="s">
        <v>439</v>
      </c>
      <c r="G326" s="22"/>
      <c r="H326" s="2"/>
      <c r="I326" s="21" t="s">
        <v>112</v>
      </c>
      <c r="J326" s="21"/>
      <c r="K326" s="21"/>
      <c r="M326" s="1" t="str">
        <f t="shared" ref="M326" si="706">IF(I326="It's on the wish list!","✓","")</f>
        <v>✓</v>
      </c>
      <c r="N326" s="1" t="str">
        <f t="shared" ref="N326" si="707">IF(I326="I'm planning it!  Chill out!","✓","")</f>
        <v/>
      </c>
      <c r="O326" s="1" t="str">
        <f t="shared" ref="O326" si="708">IF(I326="I transited through.  That counts, right?","✓","")</f>
        <v/>
      </c>
      <c r="P326" s="1" t="str">
        <f t="shared" ref="P326:P380" si="709">IF(I326="Done!  That one's ticked!","✓","")</f>
        <v/>
      </c>
      <c r="Q326" s="1" t="str">
        <f t="shared" ref="Q326" si="710">IF(I326="Neeever gonna happen","✓","")</f>
        <v/>
      </c>
    </row>
    <row r="327" spans="1:17" x14ac:dyDescent="0.3">
      <c r="A327" s="5"/>
      <c r="F327" s="15"/>
      <c r="G327" s="15"/>
      <c r="H327" s="2"/>
      <c r="K327" s="13"/>
      <c r="P327" s="2"/>
      <c r="Q327" s="2"/>
    </row>
    <row r="328" spans="1:17" ht="29.4" customHeight="1" x14ac:dyDescent="0.3">
      <c r="A328" s="5"/>
      <c r="F328" s="22" t="s">
        <v>440</v>
      </c>
      <c r="G328" s="22"/>
      <c r="H328" s="2"/>
      <c r="I328" s="21" t="s">
        <v>112</v>
      </c>
      <c r="J328" s="21"/>
      <c r="K328" s="21"/>
      <c r="M328" s="1" t="str">
        <f t="shared" ref="M328" si="711">IF(I328="It's on the wish list!","✓","")</f>
        <v>✓</v>
      </c>
      <c r="N328" s="1" t="str">
        <f t="shared" ref="N328" si="712">IF(I328="I'm planning it!  Chill out!","✓","")</f>
        <v/>
      </c>
      <c r="O328" s="1" t="str">
        <f t="shared" ref="O328" si="713">IF(I328="I transited through.  That counts, right?","✓","")</f>
        <v/>
      </c>
      <c r="P328" s="1" t="str">
        <f t="shared" ref="P328:P382" si="714">IF(I328="Done!  That one's ticked!","✓","")</f>
        <v/>
      </c>
      <c r="Q328" s="1" t="str">
        <f t="shared" ref="Q328" si="715">IF(I328="Neeever gonna happen","✓","")</f>
        <v/>
      </c>
    </row>
    <row r="329" spans="1:17" x14ac:dyDescent="0.3">
      <c r="A329" s="5"/>
      <c r="F329" s="15"/>
      <c r="G329" s="15"/>
      <c r="H329" s="2"/>
      <c r="K329" s="13"/>
      <c r="P329" s="2"/>
      <c r="Q329" s="2"/>
    </row>
    <row r="330" spans="1:17" ht="29.4" customHeight="1" x14ac:dyDescent="0.3">
      <c r="A330" s="5"/>
      <c r="F330" s="22" t="s">
        <v>441</v>
      </c>
      <c r="G330" s="22"/>
      <c r="H330" s="2"/>
      <c r="I330" s="21" t="s">
        <v>112</v>
      </c>
      <c r="J330" s="21"/>
      <c r="K330" s="21"/>
      <c r="M330" s="1" t="str">
        <f t="shared" ref="M330" si="716">IF(I330="It's on the wish list!","✓","")</f>
        <v>✓</v>
      </c>
      <c r="N330" s="1" t="str">
        <f t="shared" ref="N330" si="717">IF(I330="I'm planning it!  Chill out!","✓","")</f>
        <v/>
      </c>
      <c r="O330" s="1" t="str">
        <f t="shared" ref="O330" si="718">IF(I330="I transited through.  That counts, right?","✓","")</f>
        <v/>
      </c>
      <c r="P330" s="1" t="str">
        <f t="shared" ref="P330:P390" si="719">IF(I330="Done!  That one's ticked!","✓","")</f>
        <v/>
      </c>
      <c r="Q330" s="1" t="str">
        <f t="shared" ref="Q330" si="720">IF(I330="Neeever gonna happen","✓","")</f>
        <v/>
      </c>
    </row>
    <row r="331" spans="1:17" x14ac:dyDescent="0.3">
      <c r="A331" s="5"/>
      <c r="F331" s="15"/>
      <c r="G331" s="15"/>
      <c r="H331" s="2"/>
      <c r="K331" s="13"/>
      <c r="P331" s="2"/>
      <c r="Q331" s="2"/>
    </row>
    <row r="332" spans="1:17" ht="29.4" customHeight="1" x14ac:dyDescent="0.3">
      <c r="A332" s="5"/>
      <c r="C332" s="20" t="s">
        <v>230</v>
      </c>
      <c r="D332" s="20"/>
      <c r="F332" s="22" t="s">
        <v>249</v>
      </c>
      <c r="G332" s="22"/>
      <c r="H332" s="2"/>
      <c r="I332" s="21" t="s">
        <v>112</v>
      </c>
      <c r="J332" s="21"/>
      <c r="K332" s="21"/>
      <c r="M332" s="1" t="str">
        <f t="shared" ref="M332" si="721">IF(I332="It's on the wish list!","✓","")</f>
        <v>✓</v>
      </c>
      <c r="N332" s="1" t="str">
        <f t="shared" ref="N332" si="722">IF(I332="I'm planning it!  Chill out!","✓","")</f>
        <v/>
      </c>
      <c r="O332" s="1" t="str">
        <f t="shared" ref="O332" si="723">IF(I332="I transited through.  That counts, right?","✓","")</f>
        <v/>
      </c>
      <c r="P332" s="1" t="str">
        <f t="shared" ref="P332:P392" si="724">IF(I332="Done!  That one's ticked!","✓","")</f>
        <v/>
      </c>
      <c r="Q332" s="1" t="str">
        <f t="shared" ref="Q332" si="725">IF(I332="Neeever gonna happen","✓","")</f>
        <v/>
      </c>
    </row>
    <row r="333" spans="1:17" x14ac:dyDescent="0.3">
      <c r="A333" s="5"/>
      <c r="F333" s="15"/>
      <c r="G333" s="15"/>
      <c r="H333" s="2"/>
      <c r="K333" s="13"/>
      <c r="P333" s="2"/>
      <c r="Q333" s="2"/>
    </row>
    <row r="334" spans="1:17" ht="29.4" customHeight="1" x14ac:dyDescent="0.3">
      <c r="A334" s="5"/>
      <c r="F334" s="22" t="s">
        <v>286</v>
      </c>
      <c r="G334" s="22"/>
      <c r="H334" s="2"/>
      <c r="I334" s="21" t="s">
        <v>112</v>
      </c>
      <c r="J334" s="21"/>
      <c r="K334" s="21"/>
      <c r="M334" s="1" t="str">
        <f t="shared" ref="M334" si="726">IF(I334="It's on the wish list!","✓","")</f>
        <v>✓</v>
      </c>
      <c r="N334" s="1" t="str">
        <f t="shared" ref="N334" si="727">IF(I334="I'm planning it!  Chill out!","✓","")</f>
        <v/>
      </c>
      <c r="O334" s="1" t="str">
        <f t="shared" ref="O334" si="728">IF(I334="I transited through.  That counts, right?","✓","")</f>
        <v/>
      </c>
      <c r="P334" s="1" t="str">
        <f t="shared" ref="P334:P388" si="729">IF(I334="Done!  That one's ticked!","✓","")</f>
        <v/>
      </c>
      <c r="Q334" s="1" t="str">
        <f t="shared" ref="Q334" si="730">IF(I334="Neeever gonna happen","✓","")</f>
        <v/>
      </c>
    </row>
    <row r="335" spans="1:17" x14ac:dyDescent="0.3">
      <c r="A335" s="5"/>
      <c r="F335" s="15"/>
      <c r="G335" s="15"/>
      <c r="H335" s="2"/>
      <c r="K335" s="13"/>
      <c r="P335" s="2"/>
      <c r="Q335" s="2"/>
    </row>
    <row r="336" spans="1:17" ht="29.4" customHeight="1" x14ac:dyDescent="0.3">
      <c r="A336" s="5"/>
      <c r="F336" s="22" t="s">
        <v>287</v>
      </c>
      <c r="G336" s="22"/>
      <c r="H336" s="2"/>
      <c r="I336" s="21" t="s">
        <v>112</v>
      </c>
      <c r="J336" s="21"/>
      <c r="K336" s="21"/>
      <c r="M336" s="1" t="str">
        <f t="shared" ref="M336" si="731">IF(I336="It's on the wish list!","✓","")</f>
        <v>✓</v>
      </c>
      <c r="N336" s="1" t="str">
        <f t="shared" ref="N336" si="732">IF(I336="I'm planning it!  Chill out!","✓","")</f>
        <v/>
      </c>
      <c r="O336" s="1" t="str">
        <f t="shared" ref="O336" si="733">IF(I336="I transited through.  That counts, right?","✓","")</f>
        <v/>
      </c>
      <c r="P336" s="1" t="str">
        <f t="shared" si="719"/>
        <v/>
      </c>
      <c r="Q336" s="1" t="str">
        <f t="shared" ref="Q336" si="734">IF(I336="Neeever gonna happen","✓","")</f>
        <v/>
      </c>
    </row>
    <row r="337" spans="1:17" x14ac:dyDescent="0.3">
      <c r="A337" s="5"/>
      <c r="F337" s="15"/>
      <c r="G337" s="15"/>
      <c r="H337" s="2"/>
      <c r="K337" s="13"/>
      <c r="P337" s="2"/>
      <c r="Q337" s="2"/>
    </row>
    <row r="338" spans="1:17" ht="29.4" customHeight="1" x14ac:dyDescent="0.3">
      <c r="A338" s="5"/>
      <c r="F338" s="22" t="s">
        <v>288</v>
      </c>
      <c r="G338" s="22"/>
      <c r="H338" s="2"/>
      <c r="I338" s="21" t="s">
        <v>112</v>
      </c>
      <c r="J338" s="21"/>
      <c r="K338" s="21"/>
      <c r="M338" s="1" t="str">
        <f t="shared" ref="M338" si="735">IF(I338="It's on the wish list!","✓","")</f>
        <v>✓</v>
      </c>
      <c r="N338" s="1" t="str">
        <f t="shared" ref="N338" si="736">IF(I338="I'm planning it!  Chill out!","✓","")</f>
        <v/>
      </c>
      <c r="O338" s="1" t="str">
        <f t="shared" ref="O338" si="737">IF(I338="I transited through.  That counts, right?","✓","")</f>
        <v/>
      </c>
      <c r="P338" s="1" t="str">
        <f t="shared" si="724"/>
        <v/>
      </c>
      <c r="Q338" s="1" t="str">
        <f t="shared" ref="Q338" si="738">IF(I338="Neeever gonna happen","✓","")</f>
        <v/>
      </c>
    </row>
    <row r="339" spans="1:17" x14ac:dyDescent="0.3">
      <c r="A339" s="5"/>
      <c r="F339" s="15"/>
      <c r="G339" s="15"/>
      <c r="H339" s="2"/>
      <c r="K339" s="13"/>
      <c r="P339" s="2"/>
      <c r="Q339" s="2"/>
    </row>
    <row r="340" spans="1:17" ht="29.4" customHeight="1" x14ac:dyDescent="0.3">
      <c r="A340" s="5"/>
      <c r="F340" s="22" t="s">
        <v>289</v>
      </c>
      <c r="G340" s="22"/>
      <c r="H340" s="2"/>
      <c r="I340" s="21" t="s">
        <v>112</v>
      </c>
      <c r="J340" s="21"/>
      <c r="K340" s="21"/>
      <c r="M340" s="1" t="str">
        <f t="shared" ref="M340" si="739">IF(I340="It's on the wish list!","✓","")</f>
        <v>✓</v>
      </c>
      <c r="N340" s="1" t="str">
        <f t="shared" ref="N340" si="740">IF(I340="I'm planning it!  Chill out!","✓","")</f>
        <v/>
      </c>
      <c r="O340" s="1" t="str">
        <f t="shared" ref="O340" si="741">IF(I340="I transited through.  That counts, right?","✓","")</f>
        <v/>
      </c>
      <c r="P340" s="1" t="str">
        <f t="shared" ref="P340" si="742">IF(I340="Done!  That one's ticked!","✓","")</f>
        <v/>
      </c>
      <c r="Q340" s="1" t="str">
        <f t="shared" ref="Q340" si="743">IF(I340="Neeever gonna happen","✓","")</f>
        <v/>
      </c>
    </row>
    <row r="341" spans="1:17" x14ac:dyDescent="0.3">
      <c r="A341" s="5"/>
      <c r="F341" s="15"/>
      <c r="G341" s="15"/>
      <c r="H341" s="2"/>
      <c r="K341" s="13"/>
      <c r="P341" s="2"/>
      <c r="Q341" s="2"/>
    </row>
    <row r="342" spans="1:17" ht="29.4" customHeight="1" x14ac:dyDescent="0.3">
      <c r="A342" s="5"/>
      <c r="F342" s="22" t="s">
        <v>290</v>
      </c>
      <c r="G342" s="22"/>
      <c r="H342" s="2"/>
      <c r="I342" s="21" t="s">
        <v>112</v>
      </c>
      <c r="J342" s="21"/>
      <c r="K342" s="21"/>
      <c r="M342" s="1" t="str">
        <f t="shared" ref="M342" si="744">IF(I342="It's on the wish list!","✓","")</f>
        <v>✓</v>
      </c>
      <c r="N342" s="1" t="str">
        <f t="shared" ref="N342" si="745">IF(I342="I'm planning it!  Chill out!","✓","")</f>
        <v/>
      </c>
      <c r="O342" s="1" t="str">
        <f t="shared" ref="O342" si="746">IF(I342="I transited through.  That counts, right?","✓","")</f>
        <v/>
      </c>
      <c r="P342" s="1" t="str">
        <f t="shared" si="704"/>
        <v/>
      </c>
      <c r="Q342" s="1" t="str">
        <f t="shared" ref="Q342" si="747">IF(I342="Neeever gonna happen","✓","")</f>
        <v/>
      </c>
    </row>
    <row r="343" spans="1:17" x14ac:dyDescent="0.3">
      <c r="A343" s="5"/>
      <c r="F343" s="15"/>
      <c r="G343" s="15"/>
      <c r="H343" s="2"/>
      <c r="K343" s="13"/>
      <c r="P343" s="2"/>
      <c r="Q343" s="2"/>
    </row>
    <row r="344" spans="1:17" ht="29.4" customHeight="1" x14ac:dyDescent="0.3">
      <c r="A344" s="5"/>
      <c r="F344" s="22" t="s">
        <v>291</v>
      </c>
      <c r="G344" s="22"/>
      <c r="H344" s="2"/>
      <c r="I344" s="21" t="s">
        <v>112</v>
      </c>
      <c r="J344" s="21"/>
      <c r="K344" s="21"/>
      <c r="M344" s="1" t="str">
        <f t="shared" ref="M344" si="748">IF(I344="It's on the wish list!","✓","")</f>
        <v>✓</v>
      </c>
      <c r="N344" s="1" t="str">
        <f t="shared" ref="N344" si="749">IF(I344="I'm planning it!  Chill out!","✓","")</f>
        <v/>
      </c>
      <c r="O344" s="1" t="str">
        <f t="shared" ref="O344" si="750">IF(I344="I transited through.  That counts, right?","✓","")</f>
        <v/>
      </c>
      <c r="P344" s="1" t="str">
        <f t="shared" si="709"/>
        <v/>
      </c>
      <c r="Q344" s="1" t="str">
        <f t="shared" ref="Q344" si="751">IF(I344="Neeever gonna happen","✓","")</f>
        <v/>
      </c>
    </row>
    <row r="345" spans="1:17" x14ac:dyDescent="0.3">
      <c r="A345" s="5"/>
      <c r="F345" s="15"/>
      <c r="G345" s="15"/>
      <c r="H345" s="2"/>
      <c r="K345" s="13"/>
      <c r="P345" s="2"/>
      <c r="Q345" s="2"/>
    </row>
    <row r="346" spans="1:17" ht="29.4" customHeight="1" x14ac:dyDescent="0.3">
      <c r="A346" s="5"/>
      <c r="F346" s="22" t="s">
        <v>292</v>
      </c>
      <c r="G346" s="22"/>
      <c r="H346" s="2"/>
      <c r="I346" s="21" t="s">
        <v>112</v>
      </c>
      <c r="J346" s="21"/>
      <c r="K346" s="21"/>
      <c r="M346" s="1" t="str">
        <f t="shared" ref="M346" si="752">IF(I346="It's on the wish list!","✓","")</f>
        <v>✓</v>
      </c>
      <c r="N346" s="1" t="str">
        <f t="shared" ref="N346" si="753">IF(I346="I'm planning it!  Chill out!","✓","")</f>
        <v/>
      </c>
      <c r="O346" s="1" t="str">
        <f t="shared" ref="O346" si="754">IF(I346="I transited through.  That counts, right?","✓","")</f>
        <v/>
      </c>
      <c r="P346" s="1" t="str">
        <f t="shared" si="714"/>
        <v/>
      </c>
      <c r="Q346" s="1" t="str">
        <f t="shared" ref="Q346" si="755">IF(I346="Neeever gonna happen","✓","")</f>
        <v/>
      </c>
    </row>
    <row r="347" spans="1:17" x14ac:dyDescent="0.3">
      <c r="A347" s="5"/>
      <c r="F347" s="15"/>
      <c r="G347" s="15"/>
      <c r="H347" s="2"/>
      <c r="K347" s="13"/>
      <c r="P347" s="2"/>
      <c r="Q347" s="2"/>
    </row>
    <row r="348" spans="1:17" ht="29.4" customHeight="1" x14ac:dyDescent="0.3">
      <c r="A348" s="5"/>
      <c r="F348" s="22" t="s">
        <v>293</v>
      </c>
      <c r="G348" s="22"/>
      <c r="H348" s="2"/>
      <c r="I348" s="21" t="s">
        <v>112</v>
      </c>
      <c r="J348" s="21"/>
      <c r="K348" s="21"/>
      <c r="M348" s="1" t="str">
        <f t="shared" ref="M348" si="756">IF(I348="It's on the wish list!","✓","")</f>
        <v>✓</v>
      </c>
      <c r="N348" s="1" t="str">
        <f t="shared" ref="N348" si="757">IF(I348="I'm planning it!  Chill out!","✓","")</f>
        <v/>
      </c>
      <c r="O348" s="1" t="str">
        <f t="shared" ref="O348" si="758">IF(I348="I transited through.  That counts, right?","✓","")</f>
        <v/>
      </c>
      <c r="P348" s="1" t="str">
        <f t="shared" si="719"/>
        <v/>
      </c>
      <c r="Q348" s="1" t="str">
        <f t="shared" ref="Q348" si="759">IF(I348="Neeever gonna happen","✓","")</f>
        <v/>
      </c>
    </row>
    <row r="349" spans="1:17" x14ac:dyDescent="0.3">
      <c r="A349" s="5"/>
      <c r="F349" s="15"/>
      <c r="G349" s="15"/>
      <c r="H349" s="2"/>
      <c r="K349" s="13"/>
      <c r="P349" s="2"/>
      <c r="Q349" s="2"/>
    </row>
    <row r="350" spans="1:17" ht="29.4" customHeight="1" x14ac:dyDescent="0.3">
      <c r="A350" s="5"/>
      <c r="F350" s="22" t="s">
        <v>294</v>
      </c>
      <c r="G350" s="22"/>
      <c r="H350" s="2"/>
      <c r="I350" s="21" t="s">
        <v>112</v>
      </c>
      <c r="J350" s="21"/>
      <c r="K350" s="21"/>
      <c r="M350" s="1" t="str">
        <f t="shared" ref="M350" si="760">IF(I350="It's on the wish list!","✓","")</f>
        <v>✓</v>
      </c>
      <c r="N350" s="1" t="str">
        <f t="shared" ref="N350" si="761">IF(I350="I'm planning it!  Chill out!","✓","")</f>
        <v/>
      </c>
      <c r="O350" s="1" t="str">
        <f t="shared" ref="O350" si="762">IF(I350="I transited through.  That counts, right?","✓","")</f>
        <v/>
      </c>
      <c r="P350" s="1" t="str">
        <f t="shared" si="724"/>
        <v/>
      </c>
      <c r="Q350" s="1" t="str">
        <f t="shared" ref="Q350" si="763">IF(I350="Neeever gonna happen","✓","")</f>
        <v/>
      </c>
    </row>
    <row r="351" spans="1:17" x14ac:dyDescent="0.3">
      <c r="A351" s="5"/>
      <c r="F351" s="15"/>
      <c r="G351" s="15"/>
      <c r="H351" s="2"/>
      <c r="K351" s="13"/>
      <c r="P351" s="2"/>
      <c r="Q351" s="2"/>
    </row>
    <row r="352" spans="1:17" ht="29.4" customHeight="1" x14ac:dyDescent="0.3">
      <c r="A352" s="5"/>
      <c r="F352" s="22" t="s">
        <v>296</v>
      </c>
      <c r="G352" s="22"/>
      <c r="H352" s="2"/>
      <c r="I352" s="21" t="s">
        <v>112</v>
      </c>
      <c r="J352" s="21"/>
      <c r="K352" s="21"/>
      <c r="M352" s="1" t="str">
        <f t="shared" ref="M352" si="764">IF(I352="It's on the wish list!","✓","")</f>
        <v>✓</v>
      </c>
      <c r="N352" s="1" t="str">
        <f t="shared" ref="N352" si="765">IF(I352="I'm planning it!  Chill out!","✓","")</f>
        <v/>
      </c>
      <c r="O352" s="1" t="str">
        <f t="shared" ref="O352" si="766">IF(I352="I transited through.  That counts, right?","✓","")</f>
        <v/>
      </c>
      <c r="P352" s="1" t="str">
        <f t="shared" si="729"/>
        <v/>
      </c>
      <c r="Q352" s="1" t="str">
        <f t="shared" ref="Q352" si="767">IF(I352="Neeever gonna happen","✓","")</f>
        <v/>
      </c>
    </row>
    <row r="353" spans="1:17" x14ac:dyDescent="0.3">
      <c r="A353" s="5"/>
      <c r="F353" s="15"/>
      <c r="G353" s="15"/>
      <c r="H353" s="2"/>
      <c r="K353" s="13"/>
      <c r="P353" s="2"/>
      <c r="Q353" s="2"/>
    </row>
    <row r="354" spans="1:17" ht="29.4" customHeight="1" x14ac:dyDescent="0.3">
      <c r="A354" s="5"/>
      <c r="F354" s="22" t="s">
        <v>295</v>
      </c>
      <c r="G354" s="22"/>
      <c r="H354" s="2"/>
      <c r="I354" s="21" t="s">
        <v>112</v>
      </c>
      <c r="J354" s="21"/>
      <c r="K354" s="21"/>
      <c r="M354" s="1" t="str">
        <f t="shared" ref="M354" si="768">IF(I354="It's on the wish list!","✓","")</f>
        <v>✓</v>
      </c>
      <c r="N354" s="1" t="str">
        <f t="shared" ref="N354" si="769">IF(I354="I'm planning it!  Chill out!","✓","")</f>
        <v/>
      </c>
      <c r="O354" s="1" t="str">
        <f t="shared" ref="O354" si="770">IF(I354="I transited through.  That counts, right?","✓","")</f>
        <v/>
      </c>
      <c r="P354" s="1" t="str">
        <f t="shared" si="719"/>
        <v/>
      </c>
      <c r="Q354" s="1" t="str">
        <f t="shared" ref="Q354" si="771">IF(I354="Neeever gonna happen","✓","")</f>
        <v/>
      </c>
    </row>
    <row r="355" spans="1:17" x14ac:dyDescent="0.3">
      <c r="A355" s="5"/>
      <c r="F355" s="15"/>
      <c r="G355" s="15"/>
      <c r="H355" s="2"/>
      <c r="K355" s="13"/>
      <c r="P355" s="2"/>
      <c r="Q355" s="2"/>
    </row>
    <row r="356" spans="1:17" ht="29.4" customHeight="1" x14ac:dyDescent="0.3">
      <c r="A356" s="5"/>
      <c r="F356" s="22" t="s">
        <v>297</v>
      </c>
      <c r="G356" s="22"/>
      <c r="H356" s="2"/>
      <c r="I356" s="21" t="s">
        <v>112</v>
      </c>
      <c r="J356" s="21"/>
      <c r="K356" s="21"/>
      <c r="M356" s="1" t="str">
        <f t="shared" ref="M356" si="772">IF(I356="It's on the wish list!","✓","")</f>
        <v>✓</v>
      </c>
      <c r="N356" s="1" t="str">
        <f t="shared" ref="N356" si="773">IF(I356="I'm planning it!  Chill out!","✓","")</f>
        <v/>
      </c>
      <c r="O356" s="1" t="str">
        <f t="shared" ref="O356" si="774">IF(I356="I transited through.  That counts, right?","✓","")</f>
        <v/>
      </c>
      <c r="P356" s="1" t="str">
        <f t="shared" si="724"/>
        <v/>
      </c>
      <c r="Q356" s="1" t="str">
        <f t="shared" ref="Q356" si="775">IF(I356="Neeever gonna happen","✓","")</f>
        <v/>
      </c>
    </row>
    <row r="357" spans="1:17" x14ac:dyDescent="0.3">
      <c r="A357" s="5"/>
      <c r="F357" s="15"/>
      <c r="G357" s="15"/>
      <c r="H357" s="2"/>
      <c r="K357" s="13"/>
      <c r="P357" s="2"/>
      <c r="Q357" s="2"/>
    </row>
    <row r="358" spans="1:17" ht="29.4" customHeight="1" x14ac:dyDescent="0.3">
      <c r="A358" s="5"/>
      <c r="C358" s="20" t="s">
        <v>229</v>
      </c>
      <c r="D358" s="20"/>
      <c r="F358" s="22" t="s">
        <v>250</v>
      </c>
      <c r="G358" s="22"/>
      <c r="H358" s="2"/>
      <c r="I358" s="21" t="s">
        <v>112</v>
      </c>
      <c r="J358" s="21"/>
      <c r="K358" s="21"/>
      <c r="M358" s="1" t="str">
        <f t="shared" ref="M358" si="776">IF(I358="It's on the wish list!","✓","")</f>
        <v>✓</v>
      </c>
      <c r="N358" s="1" t="str">
        <f t="shared" ref="N358" si="777">IF(I358="I'm planning it!  Chill out!","✓","")</f>
        <v/>
      </c>
      <c r="O358" s="1" t="str">
        <f t="shared" ref="O358" si="778">IF(I358="I transited through.  That counts, right?","✓","")</f>
        <v/>
      </c>
      <c r="P358" s="1" t="str">
        <f t="shared" ref="P358" si="779">IF(I358="Done!  That one's ticked!","✓","")</f>
        <v/>
      </c>
      <c r="Q358" s="1" t="str">
        <f t="shared" ref="Q358" si="780">IF(I358="Neeever gonna happen","✓","")</f>
        <v/>
      </c>
    </row>
    <row r="359" spans="1:17" x14ac:dyDescent="0.3">
      <c r="A359" s="5"/>
      <c r="F359" s="15"/>
      <c r="G359" s="15"/>
      <c r="H359" s="2"/>
      <c r="K359" s="13"/>
      <c r="P359" s="2"/>
      <c r="Q359" s="2"/>
    </row>
    <row r="360" spans="1:17" ht="29.4" customHeight="1" x14ac:dyDescent="0.3">
      <c r="A360" s="5"/>
      <c r="F360" s="22" t="s">
        <v>265</v>
      </c>
      <c r="G360" s="22"/>
      <c r="H360" s="2"/>
      <c r="I360" s="21" t="s">
        <v>112</v>
      </c>
      <c r="J360" s="21"/>
      <c r="K360" s="21"/>
      <c r="M360" s="1" t="str">
        <f t="shared" ref="M360" si="781">IF(I360="It's on the wish list!","✓","")</f>
        <v>✓</v>
      </c>
      <c r="N360" s="1" t="str">
        <f t="shared" ref="N360" si="782">IF(I360="I'm planning it!  Chill out!","✓","")</f>
        <v/>
      </c>
      <c r="O360" s="1" t="str">
        <f t="shared" ref="O360" si="783">IF(I360="I transited through.  That counts, right?","✓","")</f>
        <v/>
      </c>
      <c r="P360" s="1" t="str">
        <f t="shared" si="704"/>
        <v/>
      </c>
      <c r="Q360" s="1" t="str">
        <f t="shared" ref="Q360" si="784">IF(I360="Neeever gonna happen","✓","")</f>
        <v/>
      </c>
    </row>
    <row r="361" spans="1:17" x14ac:dyDescent="0.3">
      <c r="A361" s="5"/>
      <c r="F361" s="15"/>
      <c r="G361" s="15"/>
      <c r="H361" s="2"/>
      <c r="K361" s="13"/>
      <c r="P361" s="2"/>
      <c r="Q361" s="2"/>
    </row>
    <row r="362" spans="1:17" ht="29.4" customHeight="1" x14ac:dyDescent="0.3">
      <c r="A362" s="5"/>
      <c r="F362" s="22" t="s">
        <v>266</v>
      </c>
      <c r="G362" s="22"/>
      <c r="H362" s="2"/>
      <c r="I362" s="21" t="s">
        <v>112</v>
      </c>
      <c r="J362" s="21"/>
      <c r="K362" s="21"/>
      <c r="M362" s="1" t="str">
        <f t="shared" ref="M362" si="785">IF(I362="It's on the wish list!","✓","")</f>
        <v>✓</v>
      </c>
      <c r="N362" s="1" t="str">
        <f t="shared" ref="N362" si="786">IF(I362="I'm planning it!  Chill out!","✓","")</f>
        <v/>
      </c>
      <c r="O362" s="1" t="str">
        <f t="shared" ref="O362" si="787">IF(I362="I transited through.  That counts, right?","✓","")</f>
        <v/>
      </c>
      <c r="P362" s="1" t="str">
        <f t="shared" si="709"/>
        <v/>
      </c>
      <c r="Q362" s="1" t="str">
        <f t="shared" ref="Q362" si="788">IF(I362="Neeever gonna happen","✓","")</f>
        <v/>
      </c>
    </row>
    <row r="363" spans="1:17" x14ac:dyDescent="0.3">
      <c r="A363" s="5"/>
      <c r="F363" s="15"/>
      <c r="G363" s="15"/>
      <c r="H363" s="2"/>
      <c r="K363" s="13"/>
      <c r="P363" s="2"/>
      <c r="Q363" s="2"/>
    </row>
    <row r="364" spans="1:17" ht="29.4" customHeight="1" x14ac:dyDescent="0.3">
      <c r="A364" s="5"/>
      <c r="F364" s="22" t="s">
        <v>267</v>
      </c>
      <c r="G364" s="22"/>
      <c r="H364" s="2"/>
      <c r="I364" s="21" t="s">
        <v>112</v>
      </c>
      <c r="J364" s="21"/>
      <c r="K364" s="21"/>
      <c r="M364" s="1" t="str">
        <f t="shared" ref="M364" si="789">IF(I364="It's on the wish list!","✓","")</f>
        <v>✓</v>
      </c>
      <c r="N364" s="1" t="str">
        <f t="shared" ref="N364" si="790">IF(I364="I'm planning it!  Chill out!","✓","")</f>
        <v/>
      </c>
      <c r="O364" s="1" t="str">
        <f t="shared" ref="O364" si="791">IF(I364="I transited through.  That counts, right?","✓","")</f>
        <v/>
      </c>
      <c r="P364" s="1" t="str">
        <f t="shared" si="714"/>
        <v/>
      </c>
      <c r="Q364" s="1" t="str">
        <f t="shared" ref="Q364" si="792">IF(I364="Neeever gonna happen","✓","")</f>
        <v/>
      </c>
    </row>
    <row r="365" spans="1:17" x14ac:dyDescent="0.3">
      <c r="A365" s="5"/>
      <c r="F365" s="15"/>
      <c r="G365" s="15"/>
      <c r="H365" s="2"/>
      <c r="K365" s="13"/>
      <c r="P365" s="2"/>
      <c r="Q365" s="2"/>
    </row>
    <row r="366" spans="1:17" ht="29.4" customHeight="1" x14ac:dyDescent="0.3">
      <c r="A366" s="5"/>
      <c r="F366" s="22" t="s">
        <v>268</v>
      </c>
      <c r="G366" s="22"/>
      <c r="H366" s="2"/>
      <c r="I366" s="21" t="s">
        <v>112</v>
      </c>
      <c r="J366" s="21"/>
      <c r="K366" s="21"/>
      <c r="M366" s="1" t="str">
        <f t="shared" ref="M366" si="793">IF(I366="It's on the wish list!","✓","")</f>
        <v>✓</v>
      </c>
      <c r="N366" s="1" t="str">
        <f t="shared" ref="N366" si="794">IF(I366="I'm planning it!  Chill out!","✓","")</f>
        <v/>
      </c>
      <c r="O366" s="1" t="str">
        <f t="shared" ref="O366" si="795">IF(I366="I transited through.  That counts, right?","✓","")</f>
        <v/>
      </c>
      <c r="P366" s="1" t="str">
        <f t="shared" si="719"/>
        <v/>
      </c>
      <c r="Q366" s="1" t="str">
        <f t="shared" ref="Q366" si="796">IF(I366="Neeever gonna happen","✓","")</f>
        <v/>
      </c>
    </row>
    <row r="367" spans="1:17" x14ac:dyDescent="0.3">
      <c r="A367" s="5"/>
      <c r="F367" s="15"/>
      <c r="G367" s="15"/>
      <c r="H367" s="2"/>
      <c r="K367" s="13"/>
      <c r="P367" s="2"/>
      <c r="Q367" s="2"/>
    </row>
    <row r="368" spans="1:17" ht="29.4" customHeight="1" x14ac:dyDescent="0.3">
      <c r="A368" s="5"/>
      <c r="F368" s="22" t="s">
        <v>269</v>
      </c>
      <c r="G368" s="22"/>
      <c r="H368" s="2"/>
      <c r="I368" s="21" t="s">
        <v>112</v>
      </c>
      <c r="J368" s="21"/>
      <c r="K368" s="21"/>
      <c r="M368" s="1" t="str">
        <f t="shared" ref="M368" si="797">IF(I368="It's on the wish list!","✓","")</f>
        <v>✓</v>
      </c>
      <c r="N368" s="1" t="str">
        <f t="shared" ref="N368" si="798">IF(I368="I'm planning it!  Chill out!","✓","")</f>
        <v/>
      </c>
      <c r="O368" s="1" t="str">
        <f t="shared" ref="O368" si="799">IF(I368="I transited through.  That counts, right?","✓","")</f>
        <v/>
      </c>
      <c r="P368" s="1" t="str">
        <f t="shared" si="724"/>
        <v/>
      </c>
      <c r="Q368" s="1" t="str">
        <f t="shared" ref="Q368" si="800">IF(I368="Neeever gonna happen","✓","")</f>
        <v/>
      </c>
    </row>
    <row r="369" spans="1:17" x14ac:dyDescent="0.3">
      <c r="A369" s="5"/>
      <c r="F369" s="15"/>
      <c r="G369" s="15"/>
      <c r="H369" s="2"/>
      <c r="K369" s="13"/>
      <c r="P369" s="2"/>
      <c r="Q369" s="2"/>
    </row>
    <row r="370" spans="1:17" ht="29.4" customHeight="1" x14ac:dyDescent="0.3">
      <c r="A370" s="5"/>
      <c r="F370" s="22" t="s">
        <v>270</v>
      </c>
      <c r="G370" s="22"/>
      <c r="H370" s="2"/>
      <c r="I370" s="21" t="s">
        <v>112</v>
      </c>
      <c r="J370" s="21"/>
      <c r="K370" s="21"/>
      <c r="M370" s="1" t="str">
        <f t="shared" ref="M370" si="801">IF(I370="It's on the wish list!","✓","")</f>
        <v>✓</v>
      </c>
      <c r="N370" s="1" t="str">
        <f t="shared" ref="N370" si="802">IF(I370="I'm planning it!  Chill out!","✓","")</f>
        <v/>
      </c>
      <c r="O370" s="1" t="str">
        <f t="shared" ref="O370" si="803">IF(I370="I transited through.  That counts, right?","✓","")</f>
        <v/>
      </c>
      <c r="P370" s="1" t="str">
        <f t="shared" si="729"/>
        <v/>
      </c>
      <c r="Q370" s="1" t="str">
        <f t="shared" ref="Q370" si="804">IF(I370="Neeever gonna happen","✓","")</f>
        <v/>
      </c>
    </row>
    <row r="371" spans="1:17" x14ac:dyDescent="0.3">
      <c r="A371" s="5"/>
      <c r="F371" s="15"/>
      <c r="G371" s="15"/>
      <c r="H371" s="2"/>
      <c r="K371" s="13"/>
      <c r="P371" s="2"/>
      <c r="Q371" s="2"/>
    </row>
    <row r="372" spans="1:17" ht="29.4" customHeight="1" x14ac:dyDescent="0.3">
      <c r="A372" s="5"/>
      <c r="F372" s="22" t="s">
        <v>271</v>
      </c>
      <c r="G372" s="22"/>
      <c r="H372" s="2"/>
      <c r="I372" s="21" t="s">
        <v>112</v>
      </c>
      <c r="J372" s="21"/>
      <c r="K372" s="21"/>
      <c r="M372" s="1" t="str">
        <f t="shared" ref="M372" si="805">IF(I372="It's on the wish list!","✓","")</f>
        <v>✓</v>
      </c>
      <c r="N372" s="1" t="str">
        <f t="shared" ref="N372" si="806">IF(I372="I'm planning it!  Chill out!","✓","")</f>
        <v/>
      </c>
      <c r="O372" s="1" t="str">
        <f t="shared" ref="O372" si="807">IF(I372="I transited through.  That counts, right?","✓","")</f>
        <v/>
      </c>
      <c r="P372" s="1" t="str">
        <f t="shared" si="719"/>
        <v/>
      </c>
      <c r="Q372" s="1" t="str">
        <f t="shared" ref="Q372" si="808">IF(I372="Neeever gonna happen","✓","")</f>
        <v/>
      </c>
    </row>
    <row r="373" spans="1:17" x14ac:dyDescent="0.3">
      <c r="A373" s="5"/>
      <c r="F373" s="15"/>
      <c r="G373" s="15"/>
      <c r="H373" s="2"/>
      <c r="K373" s="13"/>
      <c r="P373" s="2"/>
      <c r="Q373" s="2"/>
    </row>
    <row r="374" spans="1:17" ht="29.4" customHeight="1" x14ac:dyDescent="0.3">
      <c r="A374" s="5"/>
      <c r="F374" s="22" t="s">
        <v>272</v>
      </c>
      <c r="G374" s="22"/>
      <c r="H374" s="2"/>
      <c r="I374" s="21" t="s">
        <v>112</v>
      </c>
      <c r="J374" s="21"/>
      <c r="K374" s="21"/>
      <c r="M374" s="1" t="str">
        <f t="shared" ref="M374" si="809">IF(I374="It's on the wish list!","✓","")</f>
        <v>✓</v>
      </c>
      <c r="N374" s="1" t="str">
        <f t="shared" ref="N374" si="810">IF(I374="I'm planning it!  Chill out!","✓","")</f>
        <v/>
      </c>
      <c r="O374" s="1" t="str">
        <f t="shared" ref="O374" si="811">IF(I374="I transited through.  That counts, right?","✓","")</f>
        <v/>
      </c>
      <c r="P374" s="1" t="str">
        <f t="shared" si="724"/>
        <v/>
      </c>
      <c r="Q374" s="1" t="str">
        <f t="shared" ref="Q374" si="812">IF(I374="Neeever gonna happen","✓","")</f>
        <v/>
      </c>
    </row>
    <row r="375" spans="1:17" x14ac:dyDescent="0.3">
      <c r="A375" s="5"/>
      <c r="F375" s="15"/>
      <c r="G375" s="15"/>
      <c r="H375" s="2"/>
      <c r="K375" s="13"/>
      <c r="P375" s="2"/>
      <c r="Q375" s="2"/>
    </row>
    <row r="376" spans="1:17" ht="29.4" customHeight="1" x14ac:dyDescent="0.3">
      <c r="A376" s="5"/>
      <c r="F376" s="22" t="s">
        <v>273</v>
      </c>
      <c r="G376" s="22"/>
      <c r="H376" s="2"/>
      <c r="I376" s="21" t="s">
        <v>112</v>
      </c>
      <c r="J376" s="21"/>
      <c r="K376" s="21"/>
      <c r="M376" s="1" t="str">
        <f t="shared" ref="M376" si="813">IF(I376="It's on the wish list!","✓","")</f>
        <v>✓</v>
      </c>
      <c r="N376" s="1" t="str">
        <f t="shared" ref="N376" si="814">IF(I376="I'm planning it!  Chill out!","✓","")</f>
        <v/>
      </c>
      <c r="O376" s="1" t="str">
        <f t="shared" ref="O376" si="815">IF(I376="I transited through.  That counts, right?","✓","")</f>
        <v/>
      </c>
      <c r="P376" s="1" t="str">
        <f t="shared" ref="P376" si="816">IF(I376="Done!  That one's ticked!","✓","")</f>
        <v/>
      </c>
      <c r="Q376" s="1" t="str">
        <f t="shared" ref="Q376" si="817">IF(I376="Neeever gonna happen","✓","")</f>
        <v/>
      </c>
    </row>
    <row r="377" spans="1:17" x14ac:dyDescent="0.3">
      <c r="A377" s="5"/>
      <c r="F377" s="15"/>
      <c r="G377" s="15"/>
      <c r="H377" s="2"/>
      <c r="K377" s="13"/>
      <c r="P377" s="2"/>
      <c r="Q377" s="2"/>
    </row>
    <row r="378" spans="1:17" ht="29.4" customHeight="1" x14ac:dyDescent="0.3">
      <c r="A378" s="5"/>
      <c r="F378" s="22" t="s">
        <v>284</v>
      </c>
      <c r="G378" s="22"/>
      <c r="H378" s="2"/>
      <c r="I378" s="21" t="s">
        <v>112</v>
      </c>
      <c r="J378" s="21"/>
      <c r="K378" s="21"/>
      <c r="M378" s="1" t="str">
        <f t="shared" ref="M378" si="818">IF(I378="It's on the wish list!","✓","")</f>
        <v>✓</v>
      </c>
      <c r="N378" s="1" t="str">
        <f t="shared" ref="N378" si="819">IF(I378="I'm planning it!  Chill out!","✓","")</f>
        <v/>
      </c>
      <c r="O378" s="1" t="str">
        <f t="shared" ref="O378" si="820">IF(I378="I transited through.  That counts, right?","✓","")</f>
        <v/>
      </c>
      <c r="P378" s="1" t="str">
        <f t="shared" si="704"/>
        <v/>
      </c>
      <c r="Q378" s="1" t="str">
        <f t="shared" ref="Q378" si="821">IF(I378="Neeever gonna happen","✓","")</f>
        <v/>
      </c>
    </row>
    <row r="379" spans="1:17" x14ac:dyDescent="0.3">
      <c r="A379" s="5"/>
      <c r="F379" s="15"/>
      <c r="G379" s="15"/>
      <c r="H379" s="2"/>
      <c r="K379" s="13"/>
      <c r="P379" s="2"/>
      <c r="Q379" s="2"/>
    </row>
    <row r="380" spans="1:17" ht="29.4" customHeight="1" x14ac:dyDescent="0.3">
      <c r="A380" s="5"/>
      <c r="F380" s="22" t="s">
        <v>283</v>
      </c>
      <c r="G380" s="22"/>
      <c r="H380" s="2"/>
      <c r="I380" s="21" t="s">
        <v>112</v>
      </c>
      <c r="J380" s="21"/>
      <c r="K380" s="21"/>
      <c r="M380" s="1" t="str">
        <f t="shared" ref="M380" si="822">IF(I380="It's on the wish list!","✓","")</f>
        <v>✓</v>
      </c>
      <c r="N380" s="1" t="str">
        <f t="shared" ref="N380" si="823">IF(I380="I'm planning it!  Chill out!","✓","")</f>
        <v/>
      </c>
      <c r="O380" s="1" t="str">
        <f t="shared" ref="O380" si="824">IF(I380="I transited through.  That counts, right?","✓","")</f>
        <v/>
      </c>
      <c r="P380" s="1" t="str">
        <f t="shared" si="709"/>
        <v/>
      </c>
      <c r="Q380" s="1" t="str">
        <f t="shared" ref="Q380" si="825">IF(I380="Neeever gonna happen","✓","")</f>
        <v/>
      </c>
    </row>
    <row r="381" spans="1:17" x14ac:dyDescent="0.3">
      <c r="A381" s="5"/>
      <c r="F381" s="15"/>
      <c r="G381" s="15"/>
      <c r="H381" s="2"/>
      <c r="K381" s="13"/>
      <c r="P381" s="2"/>
      <c r="Q381" s="2"/>
    </row>
    <row r="382" spans="1:17" ht="29.4" customHeight="1" x14ac:dyDescent="0.3">
      <c r="A382" s="5"/>
      <c r="F382" s="22" t="s">
        <v>274</v>
      </c>
      <c r="G382" s="22"/>
      <c r="H382" s="2"/>
      <c r="I382" s="21" t="s">
        <v>112</v>
      </c>
      <c r="J382" s="21"/>
      <c r="K382" s="21"/>
      <c r="M382" s="1" t="str">
        <f t="shared" ref="M382" si="826">IF(I382="It's on the wish list!","✓","")</f>
        <v>✓</v>
      </c>
      <c r="N382" s="1" t="str">
        <f t="shared" ref="N382" si="827">IF(I382="I'm planning it!  Chill out!","✓","")</f>
        <v/>
      </c>
      <c r="O382" s="1" t="str">
        <f t="shared" ref="O382" si="828">IF(I382="I transited through.  That counts, right?","✓","")</f>
        <v/>
      </c>
      <c r="P382" s="1" t="str">
        <f t="shared" si="714"/>
        <v/>
      </c>
      <c r="Q382" s="1" t="str">
        <f t="shared" ref="Q382" si="829">IF(I382="Neeever gonna happen","✓","")</f>
        <v/>
      </c>
    </row>
    <row r="383" spans="1:17" x14ac:dyDescent="0.3">
      <c r="A383" s="5"/>
      <c r="F383" s="15"/>
      <c r="G383" s="15"/>
      <c r="H383" s="2"/>
      <c r="K383" s="13"/>
      <c r="P383" s="2"/>
      <c r="Q383" s="2"/>
    </row>
    <row r="384" spans="1:17" ht="29.4" customHeight="1" x14ac:dyDescent="0.3">
      <c r="A384" s="5"/>
      <c r="F384" s="22" t="s">
        <v>251</v>
      </c>
      <c r="G384" s="22"/>
      <c r="H384" s="2"/>
      <c r="I384" s="21" t="s">
        <v>112</v>
      </c>
      <c r="J384" s="21"/>
      <c r="K384" s="21"/>
      <c r="M384" s="1" t="str">
        <f t="shared" ref="M384" si="830">IF(I384="It's on the wish list!","✓","")</f>
        <v>✓</v>
      </c>
      <c r="N384" s="1" t="str">
        <f t="shared" ref="N384" si="831">IF(I384="I'm planning it!  Chill out!","✓","")</f>
        <v/>
      </c>
      <c r="O384" s="1" t="str">
        <f t="shared" ref="O384" si="832">IF(I384="I transited through.  That counts, right?","✓","")</f>
        <v/>
      </c>
      <c r="P384" s="1" t="str">
        <f t="shared" si="719"/>
        <v/>
      </c>
      <c r="Q384" s="1" t="str">
        <f t="shared" ref="Q384" si="833">IF(I384="Neeever gonna happen","✓","")</f>
        <v/>
      </c>
    </row>
    <row r="385" spans="1:17" x14ac:dyDescent="0.3">
      <c r="A385" s="5"/>
      <c r="F385" s="15"/>
      <c r="G385" s="15"/>
      <c r="H385" s="2"/>
      <c r="K385" s="13"/>
      <c r="P385" s="2"/>
      <c r="Q385" s="2"/>
    </row>
    <row r="386" spans="1:17" ht="29.4" customHeight="1" x14ac:dyDescent="0.3">
      <c r="A386" s="5"/>
      <c r="F386" s="22" t="s">
        <v>275</v>
      </c>
      <c r="G386" s="22"/>
      <c r="H386" s="2"/>
      <c r="I386" s="21" t="s">
        <v>112</v>
      </c>
      <c r="J386" s="21"/>
      <c r="K386" s="21"/>
      <c r="M386" s="1" t="str">
        <f t="shared" ref="M386" si="834">IF(I386="It's on the wish list!","✓","")</f>
        <v>✓</v>
      </c>
      <c r="N386" s="1" t="str">
        <f t="shared" ref="N386" si="835">IF(I386="I'm planning it!  Chill out!","✓","")</f>
        <v/>
      </c>
      <c r="O386" s="1" t="str">
        <f t="shared" ref="O386" si="836">IF(I386="I transited through.  That counts, right?","✓","")</f>
        <v/>
      </c>
      <c r="P386" s="1" t="str">
        <f t="shared" si="724"/>
        <v/>
      </c>
      <c r="Q386" s="1" t="str">
        <f t="shared" ref="Q386" si="837">IF(I386="Neeever gonna happen","✓","")</f>
        <v/>
      </c>
    </row>
    <row r="387" spans="1:17" x14ac:dyDescent="0.3">
      <c r="A387" s="5"/>
      <c r="F387" s="15"/>
      <c r="G387" s="15"/>
      <c r="H387" s="2"/>
      <c r="K387" s="13"/>
      <c r="P387" s="2"/>
      <c r="Q387" s="2"/>
    </row>
    <row r="388" spans="1:17" ht="29.4" customHeight="1" x14ac:dyDescent="0.3">
      <c r="A388" s="5"/>
      <c r="F388" s="22" t="s">
        <v>276</v>
      </c>
      <c r="G388" s="22"/>
      <c r="H388" s="2"/>
      <c r="I388" s="21" t="s">
        <v>112</v>
      </c>
      <c r="J388" s="21"/>
      <c r="K388" s="21"/>
      <c r="M388" s="1" t="str">
        <f t="shared" ref="M388" si="838">IF(I388="It's on the wish list!","✓","")</f>
        <v>✓</v>
      </c>
      <c r="N388" s="1" t="str">
        <f t="shared" ref="N388" si="839">IF(I388="I'm planning it!  Chill out!","✓","")</f>
        <v/>
      </c>
      <c r="O388" s="1" t="str">
        <f t="shared" ref="O388" si="840">IF(I388="I transited through.  That counts, right?","✓","")</f>
        <v/>
      </c>
      <c r="P388" s="1" t="str">
        <f t="shared" si="729"/>
        <v/>
      </c>
      <c r="Q388" s="1" t="str">
        <f t="shared" ref="Q388" si="841">IF(I388="Neeever gonna happen","✓","")</f>
        <v/>
      </c>
    </row>
    <row r="389" spans="1:17" x14ac:dyDescent="0.3">
      <c r="A389" s="5"/>
      <c r="F389" s="15"/>
      <c r="G389" s="15"/>
      <c r="H389" s="2"/>
      <c r="K389" s="13"/>
      <c r="P389" s="2"/>
      <c r="Q389" s="2"/>
    </row>
    <row r="390" spans="1:17" ht="29.4" customHeight="1" x14ac:dyDescent="0.3">
      <c r="A390" s="5"/>
      <c r="F390" s="22" t="s">
        <v>277</v>
      </c>
      <c r="G390" s="22"/>
      <c r="H390" s="2"/>
      <c r="I390" s="21" t="s">
        <v>112</v>
      </c>
      <c r="J390" s="21"/>
      <c r="K390" s="21"/>
      <c r="M390" s="1" t="str">
        <f t="shared" ref="M390" si="842">IF(I390="It's on the wish list!","✓","")</f>
        <v>✓</v>
      </c>
      <c r="N390" s="1" t="str">
        <f t="shared" ref="N390" si="843">IF(I390="I'm planning it!  Chill out!","✓","")</f>
        <v/>
      </c>
      <c r="O390" s="1" t="str">
        <f t="shared" ref="O390" si="844">IF(I390="I transited through.  That counts, right?","✓","")</f>
        <v/>
      </c>
      <c r="P390" s="1" t="str">
        <f t="shared" si="719"/>
        <v/>
      </c>
      <c r="Q390" s="1" t="str">
        <f t="shared" ref="Q390" si="845">IF(I390="Neeever gonna happen","✓","")</f>
        <v/>
      </c>
    </row>
    <row r="391" spans="1:17" x14ac:dyDescent="0.3">
      <c r="A391" s="5"/>
      <c r="F391" s="15"/>
      <c r="G391" s="15"/>
      <c r="H391" s="2"/>
      <c r="K391" s="13"/>
      <c r="P391" s="2"/>
      <c r="Q391" s="2"/>
    </row>
    <row r="392" spans="1:17" ht="29.4" customHeight="1" x14ac:dyDescent="0.3">
      <c r="A392" s="5"/>
      <c r="F392" s="22" t="s">
        <v>278</v>
      </c>
      <c r="G392" s="22"/>
      <c r="H392" s="2"/>
      <c r="I392" s="21" t="s">
        <v>112</v>
      </c>
      <c r="J392" s="21"/>
      <c r="K392" s="21"/>
      <c r="M392" s="1" t="str">
        <f t="shared" ref="M392" si="846">IF(I392="It's on the wish list!","✓","")</f>
        <v>✓</v>
      </c>
      <c r="N392" s="1" t="str">
        <f t="shared" ref="N392" si="847">IF(I392="I'm planning it!  Chill out!","✓","")</f>
        <v/>
      </c>
      <c r="O392" s="1" t="str">
        <f t="shared" ref="O392" si="848">IF(I392="I transited through.  That counts, right?","✓","")</f>
        <v/>
      </c>
      <c r="P392" s="1" t="str">
        <f t="shared" si="724"/>
        <v/>
      </c>
      <c r="Q392" s="1" t="str">
        <f t="shared" ref="Q392" si="849">IF(I392="Neeever gonna happen","✓","")</f>
        <v/>
      </c>
    </row>
    <row r="393" spans="1:17" x14ac:dyDescent="0.3">
      <c r="A393" s="5"/>
      <c r="F393" s="15"/>
      <c r="G393" s="15"/>
      <c r="H393" s="2"/>
      <c r="K393" s="13"/>
      <c r="P393" s="2"/>
      <c r="Q393" s="2"/>
    </row>
    <row r="394" spans="1:17" ht="29.4" customHeight="1" x14ac:dyDescent="0.3">
      <c r="A394" s="5"/>
      <c r="F394" s="22" t="s">
        <v>279</v>
      </c>
      <c r="G394" s="22"/>
      <c r="H394" s="2"/>
      <c r="I394" s="21" t="s">
        <v>112</v>
      </c>
      <c r="J394" s="21"/>
      <c r="K394" s="21"/>
      <c r="M394" s="1" t="str">
        <f t="shared" ref="M394" si="850">IF(I394="It's on the wish list!","✓","")</f>
        <v>✓</v>
      </c>
      <c r="N394" s="1" t="str">
        <f t="shared" ref="N394" si="851">IF(I394="I'm planning it!  Chill out!","✓","")</f>
        <v/>
      </c>
      <c r="O394" s="1" t="str">
        <f t="shared" ref="O394" si="852">IF(I394="I transited through.  That counts, right?","✓","")</f>
        <v/>
      </c>
      <c r="P394" s="1" t="str">
        <f t="shared" ref="P394" si="853">IF(I394="Done!  That one's ticked!","✓","")</f>
        <v/>
      </c>
      <c r="Q394" s="1" t="str">
        <f t="shared" ref="Q394" si="854">IF(I394="Neeever gonna happen","✓","")</f>
        <v/>
      </c>
    </row>
    <row r="395" spans="1:17" x14ac:dyDescent="0.3">
      <c r="A395" s="5"/>
      <c r="F395" s="15"/>
      <c r="G395" s="15"/>
      <c r="H395" s="2"/>
      <c r="K395" s="13"/>
      <c r="P395" s="2"/>
      <c r="Q395" s="2"/>
    </row>
    <row r="396" spans="1:17" ht="29.4" customHeight="1" x14ac:dyDescent="0.3">
      <c r="A396" s="5"/>
      <c r="F396" s="22" t="s">
        <v>280</v>
      </c>
      <c r="G396" s="22"/>
      <c r="H396" s="2"/>
      <c r="I396" s="21" t="s">
        <v>112</v>
      </c>
      <c r="J396" s="21"/>
      <c r="K396" s="21"/>
      <c r="M396" s="1" t="str">
        <f t="shared" ref="M396" si="855">IF(I396="It's on the wish list!","✓","")</f>
        <v>✓</v>
      </c>
      <c r="N396" s="1" t="str">
        <f t="shared" ref="N396" si="856">IF(I396="I'm planning it!  Chill out!","✓","")</f>
        <v/>
      </c>
      <c r="O396" s="1" t="str">
        <f t="shared" ref="O396" si="857">IF(I396="I transited through.  That counts, right?","✓","")</f>
        <v/>
      </c>
      <c r="P396" s="1" t="str">
        <f t="shared" ref="P396:P434" si="858">IF(I396="Done!  That one's ticked!","✓","")</f>
        <v/>
      </c>
      <c r="Q396" s="1" t="str">
        <f t="shared" ref="Q396" si="859">IF(I396="Neeever gonna happen","✓","")</f>
        <v/>
      </c>
    </row>
    <row r="397" spans="1:17" x14ac:dyDescent="0.3">
      <c r="A397" s="5"/>
      <c r="F397" s="15"/>
      <c r="G397" s="15"/>
      <c r="H397" s="2"/>
      <c r="K397" s="13"/>
      <c r="P397" s="2"/>
      <c r="Q397" s="2"/>
    </row>
    <row r="398" spans="1:17" ht="29.4" customHeight="1" x14ac:dyDescent="0.3">
      <c r="A398" s="5"/>
      <c r="F398" s="22" t="s">
        <v>281</v>
      </c>
      <c r="G398" s="22"/>
      <c r="H398" s="2"/>
      <c r="I398" s="21" t="s">
        <v>112</v>
      </c>
      <c r="J398" s="21"/>
      <c r="K398" s="21"/>
      <c r="M398" s="1" t="str">
        <f t="shared" ref="M398" si="860">IF(I398="It's on the wish list!","✓","")</f>
        <v>✓</v>
      </c>
      <c r="N398" s="1" t="str">
        <f t="shared" ref="N398" si="861">IF(I398="I'm planning it!  Chill out!","✓","")</f>
        <v/>
      </c>
      <c r="O398" s="1" t="str">
        <f t="shared" ref="O398" si="862">IF(I398="I transited through.  That counts, right?","✓","")</f>
        <v/>
      </c>
      <c r="P398" s="1" t="str">
        <f t="shared" ref="P398:P418" si="863">IF(I398="Done!  That one's ticked!","✓","")</f>
        <v/>
      </c>
      <c r="Q398" s="1" t="str">
        <f t="shared" ref="Q398" si="864">IF(I398="Neeever gonna happen","✓","")</f>
        <v/>
      </c>
    </row>
    <row r="399" spans="1:17" x14ac:dyDescent="0.3">
      <c r="A399" s="5"/>
      <c r="F399" s="15"/>
      <c r="G399" s="15"/>
      <c r="H399" s="2"/>
      <c r="K399" s="13"/>
      <c r="P399" s="2"/>
      <c r="Q399" s="2"/>
    </row>
    <row r="400" spans="1:17" ht="29.4" customHeight="1" x14ac:dyDescent="0.3">
      <c r="A400" s="5"/>
      <c r="F400" s="22" t="s">
        <v>285</v>
      </c>
      <c r="G400" s="22"/>
      <c r="H400" s="2"/>
      <c r="I400" s="21" t="s">
        <v>112</v>
      </c>
      <c r="J400" s="21"/>
      <c r="K400" s="21"/>
      <c r="M400" s="1" t="str">
        <f t="shared" ref="M400" si="865">IF(I400="It's on the wish list!","✓","")</f>
        <v>✓</v>
      </c>
      <c r="N400" s="1" t="str">
        <f t="shared" ref="N400" si="866">IF(I400="I'm planning it!  Chill out!","✓","")</f>
        <v/>
      </c>
      <c r="O400" s="1" t="str">
        <f t="shared" ref="O400" si="867">IF(I400="I transited through.  That counts, right?","✓","")</f>
        <v/>
      </c>
      <c r="P400" s="1" t="str">
        <f t="shared" ref="P400:P420" si="868">IF(I400="Done!  That one's ticked!","✓","")</f>
        <v/>
      </c>
      <c r="Q400" s="1" t="str">
        <f t="shared" ref="Q400" si="869">IF(I400="Neeever gonna happen","✓","")</f>
        <v/>
      </c>
    </row>
    <row r="401" spans="1:17" x14ac:dyDescent="0.3">
      <c r="A401" s="5"/>
      <c r="F401" s="15"/>
      <c r="G401" s="15"/>
      <c r="H401" s="2"/>
      <c r="K401" s="13"/>
      <c r="P401" s="2"/>
      <c r="Q401" s="2"/>
    </row>
    <row r="402" spans="1:17" ht="29.4" customHeight="1" x14ac:dyDescent="0.3">
      <c r="A402" s="5"/>
      <c r="F402" s="22" t="s">
        <v>282</v>
      </c>
      <c r="G402" s="22"/>
      <c r="H402" s="2"/>
      <c r="I402" s="21" t="s">
        <v>112</v>
      </c>
      <c r="J402" s="21"/>
      <c r="K402" s="21"/>
      <c r="M402" s="1" t="str">
        <f t="shared" ref="M402" si="870">IF(I402="It's on the wish list!","✓","")</f>
        <v>✓</v>
      </c>
      <c r="N402" s="1" t="str">
        <f t="shared" ref="N402" si="871">IF(I402="I'm planning it!  Chill out!","✓","")</f>
        <v/>
      </c>
      <c r="O402" s="1" t="str">
        <f t="shared" ref="O402" si="872">IF(I402="I transited through.  That counts, right?","✓","")</f>
        <v/>
      </c>
      <c r="P402" s="1" t="str">
        <f t="shared" ref="P402:P428" si="873">IF(I402="Done!  That one's ticked!","✓","")</f>
        <v/>
      </c>
      <c r="Q402" s="1" t="str">
        <f t="shared" ref="Q402" si="874">IF(I402="Neeever gonna happen","✓","")</f>
        <v/>
      </c>
    </row>
    <row r="403" spans="1:17" x14ac:dyDescent="0.3">
      <c r="A403" s="5"/>
      <c r="F403" s="15"/>
      <c r="G403" s="15"/>
      <c r="H403" s="2"/>
      <c r="K403" s="13"/>
      <c r="P403" s="2"/>
      <c r="Q403" s="2"/>
    </row>
    <row r="404" spans="1:17" ht="29.4" customHeight="1" x14ac:dyDescent="0.3">
      <c r="A404" s="5"/>
      <c r="C404" s="20" t="s">
        <v>232</v>
      </c>
      <c r="D404" s="20"/>
      <c r="F404" s="22" t="s">
        <v>233</v>
      </c>
      <c r="G404" s="22"/>
      <c r="H404" s="2"/>
      <c r="I404" s="21" t="s">
        <v>112</v>
      </c>
      <c r="J404" s="21"/>
      <c r="K404" s="21"/>
      <c r="M404" s="1" t="str">
        <f t="shared" ref="M404" si="875">IF(I404="It's on the wish list!","✓","")</f>
        <v>✓</v>
      </c>
      <c r="N404" s="1" t="str">
        <f t="shared" ref="N404" si="876">IF(I404="I'm planning it!  Chill out!","✓","")</f>
        <v/>
      </c>
      <c r="O404" s="1" t="str">
        <f t="shared" ref="O404" si="877">IF(I404="I transited through.  That counts, right?","✓","")</f>
        <v/>
      </c>
      <c r="P404" s="1" t="str">
        <f t="shared" ref="P404:P430" si="878">IF(I404="Done!  That one's ticked!","✓","")</f>
        <v/>
      </c>
      <c r="Q404" s="1" t="str">
        <f t="shared" ref="Q404" si="879">IF(I404="Neeever gonna happen","✓","")</f>
        <v/>
      </c>
    </row>
    <row r="405" spans="1:17" x14ac:dyDescent="0.3">
      <c r="A405" s="5"/>
      <c r="F405" s="15"/>
      <c r="G405" s="15"/>
      <c r="H405" s="2"/>
      <c r="K405" s="13"/>
      <c r="P405" s="2"/>
      <c r="Q405" s="2"/>
    </row>
    <row r="406" spans="1:17" ht="29.4" customHeight="1" x14ac:dyDescent="0.3">
      <c r="A406" s="5"/>
      <c r="F406" s="22" t="s">
        <v>298</v>
      </c>
      <c r="G406" s="22"/>
      <c r="H406" s="2"/>
      <c r="I406" s="21" t="s">
        <v>112</v>
      </c>
      <c r="J406" s="21"/>
      <c r="K406" s="21"/>
      <c r="M406" s="1" t="str">
        <f t="shared" ref="M406" si="880">IF(I406="It's on the wish list!","✓","")</f>
        <v>✓</v>
      </c>
      <c r="N406" s="1" t="str">
        <f t="shared" ref="N406" si="881">IF(I406="I'm planning it!  Chill out!","✓","")</f>
        <v/>
      </c>
      <c r="O406" s="1" t="str">
        <f t="shared" ref="O406" si="882">IF(I406="I transited through.  That counts, right?","✓","")</f>
        <v/>
      </c>
      <c r="P406" s="1" t="str">
        <f t="shared" ref="P406" si="883">IF(I406="Done!  That one's ticked!","✓","")</f>
        <v/>
      </c>
      <c r="Q406" s="1" t="str">
        <f t="shared" ref="Q406" si="884">IF(I406="Neeever gonna happen","✓","")</f>
        <v/>
      </c>
    </row>
    <row r="407" spans="1:17" x14ac:dyDescent="0.3">
      <c r="A407" s="5"/>
      <c r="F407" s="15"/>
      <c r="G407" s="15"/>
      <c r="H407" s="2"/>
      <c r="K407" s="13"/>
      <c r="P407" s="2"/>
      <c r="Q407" s="2"/>
    </row>
    <row r="408" spans="1:17" ht="29.4" customHeight="1" x14ac:dyDescent="0.3">
      <c r="A408" s="5"/>
      <c r="F408" s="22" t="s">
        <v>299</v>
      </c>
      <c r="G408" s="22"/>
      <c r="H408" s="2"/>
      <c r="I408" s="21" t="s">
        <v>112</v>
      </c>
      <c r="J408" s="21"/>
      <c r="K408" s="21"/>
      <c r="M408" s="1" t="str">
        <f t="shared" ref="M408" si="885">IF(I408="It's on the wish list!","✓","")</f>
        <v>✓</v>
      </c>
      <c r="N408" s="1" t="str">
        <f t="shared" ref="N408" si="886">IF(I408="I'm planning it!  Chill out!","✓","")</f>
        <v/>
      </c>
      <c r="O408" s="1" t="str">
        <f t="shared" ref="O408" si="887">IF(I408="I transited through.  That counts, right?","✓","")</f>
        <v/>
      </c>
      <c r="P408" s="1" t="str">
        <f t="shared" ref="P408:P426" si="888">IF(I408="Done!  That one's ticked!","✓","")</f>
        <v/>
      </c>
      <c r="Q408" s="1" t="str">
        <f t="shared" ref="Q408" si="889">IF(I408="Neeever gonna happen","✓","")</f>
        <v/>
      </c>
    </row>
    <row r="409" spans="1:17" x14ac:dyDescent="0.3">
      <c r="A409" s="5"/>
      <c r="F409" s="15"/>
      <c r="G409" s="15"/>
      <c r="H409" s="2"/>
      <c r="K409" s="13"/>
      <c r="P409" s="2"/>
      <c r="Q409" s="2"/>
    </row>
    <row r="410" spans="1:17" ht="29.4" customHeight="1" x14ac:dyDescent="0.3">
      <c r="A410" s="5"/>
      <c r="F410" s="22" t="s">
        <v>300</v>
      </c>
      <c r="G410" s="22"/>
      <c r="H410" s="2"/>
      <c r="I410" s="21" t="s">
        <v>112</v>
      </c>
      <c r="J410" s="21"/>
      <c r="K410" s="21"/>
      <c r="M410" s="1" t="str">
        <f t="shared" ref="M410" si="890">IF(I410="It's on the wish list!","✓","")</f>
        <v>✓</v>
      </c>
      <c r="N410" s="1" t="str">
        <f t="shared" ref="N410" si="891">IF(I410="I'm planning it!  Chill out!","✓","")</f>
        <v/>
      </c>
      <c r="O410" s="1" t="str">
        <f t="shared" ref="O410" si="892">IF(I410="I transited through.  That counts, right?","✓","")</f>
        <v/>
      </c>
      <c r="P410" s="1" t="str">
        <f t="shared" si="873"/>
        <v/>
      </c>
      <c r="Q410" s="1" t="str">
        <f t="shared" ref="Q410" si="893">IF(I410="Neeever gonna happen","✓","")</f>
        <v/>
      </c>
    </row>
    <row r="411" spans="1:17" x14ac:dyDescent="0.3">
      <c r="A411" s="5"/>
      <c r="F411" s="15"/>
      <c r="G411" s="15"/>
      <c r="H411" s="2"/>
      <c r="K411" s="13"/>
      <c r="P411" s="2"/>
      <c r="Q411" s="2"/>
    </row>
    <row r="412" spans="1:17" ht="29.4" customHeight="1" x14ac:dyDescent="0.3">
      <c r="A412" s="5"/>
      <c r="F412" s="22" t="s">
        <v>301</v>
      </c>
      <c r="G412" s="22"/>
      <c r="H412" s="2"/>
      <c r="I412" s="21" t="s">
        <v>112</v>
      </c>
      <c r="J412" s="21"/>
      <c r="K412" s="21"/>
      <c r="M412" s="1" t="str">
        <f t="shared" ref="M412" si="894">IF(I412="It's on the wish list!","✓","")</f>
        <v>✓</v>
      </c>
      <c r="N412" s="1" t="str">
        <f t="shared" ref="N412" si="895">IF(I412="I'm planning it!  Chill out!","✓","")</f>
        <v/>
      </c>
      <c r="O412" s="1" t="str">
        <f t="shared" ref="O412" si="896">IF(I412="I transited through.  That counts, right?","✓","")</f>
        <v/>
      </c>
      <c r="P412" s="1" t="str">
        <f t="shared" si="878"/>
        <v/>
      </c>
      <c r="Q412" s="1" t="str">
        <f t="shared" ref="Q412" si="897">IF(I412="Neeever gonna happen","✓","")</f>
        <v/>
      </c>
    </row>
    <row r="413" spans="1:17" x14ac:dyDescent="0.3">
      <c r="A413" s="5"/>
      <c r="F413" s="15"/>
      <c r="G413" s="15"/>
      <c r="H413" s="2"/>
      <c r="K413" s="13"/>
      <c r="P413" s="2"/>
      <c r="Q413" s="2"/>
    </row>
    <row r="414" spans="1:17" ht="29.4" customHeight="1" x14ac:dyDescent="0.3">
      <c r="A414" s="5"/>
      <c r="F414" s="22" t="s">
        <v>302</v>
      </c>
      <c r="G414" s="22"/>
      <c r="H414" s="2"/>
      <c r="I414" s="21" t="s">
        <v>112</v>
      </c>
      <c r="J414" s="21"/>
      <c r="K414" s="21"/>
      <c r="M414" s="1" t="str">
        <f t="shared" ref="M414" si="898">IF(I414="It's on the wish list!","✓","")</f>
        <v>✓</v>
      </c>
      <c r="N414" s="1" t="str">
        <f t="shared" ref="N414" si="899">IF(I414="I'm planning it!  Chill out!","✓","")</f>
        <v/>
      </c>
      <c r="O414" s="1" t="str">
        <f t="shared" ref="O414" si="900">IF(I414="I transited through.  That counts, right?","✓","")</f>
        <v/>
      </c>
      <c r="P414" s="1" t="str">
        <f t="shared" ref="P414" si="901">IF(I414="Done!  That one's ticked!","✓","")</f>
        <v/>
      </c>
      <c r="Q414" s="1" t="str">
        <f t="shared" ref="Q414" si="902">IF(I414="Neeever gonna happen","✓","")</f>
        <v/>
      </c>
    </row>
    <row r="415" spans="1:17" x14ac:dyDescent="0.3">
      <c r="A415" s="5"/>
      <c r="F415" s="15"/>
      <c r="G415" s="15"/>
      <c r="H415" s="2"/>
      <c r="K415" s="13"/>
      <c r="P415" s="2"/>
      <c r="Q415" s="2"/>
    </row>
    <row r="416" spans="1:17" ht="29.4" customHeight="1" x14ac:dyDescent="0.3">
      <c r="A416" s="5"/>
      <c r="F416" s="22" t="s">
        <v>234</v>
      </c>
      <c r="G416" s="22"/>
      <c r="H416" s="2"/>
      <c r="I416" s="21" t="s">
        <v>112</v>
      </c>
      <c r="J416" s="21"/>
      <c r="K416" s="21"/>
      <c r="M416" s="1" t="str">
        <f t="shared" ref="M416" si="903">IF(I416="It's on the wish list!","✓","")</f>
        <v>✓</v>
      </c>
      <c r="N416" s="1" t="str">
        <f t="shared" ref="N416" si="904">IF(I416="I'm planning it!  Chill out!","✓","")</f>
        <v/>
      </c>
      <c r="O416" s="1" t="str">
        <f t="shared" ref="O416" si="905">IF(I416="I transited through.  That counts, right?","✓","")</f>
        <v/>
      </c>
      <c r="P416" s="1" t="str">
        <f t="shared" si="858"/>
        <v/>
      </c>
      <c r="Q416" s="1" t="str">
        <f t="shared" ref="Q416" si="906">IF(I416="Neeever gonna happen","✓","")</f>
        <v/>
      </c>
    </row>
    <row r="417" spans="1:17" x14ac:dyDescent="0.3">
      <c r="A417" s="5"/>
      <c r="F417" s="15"/>
      <c r="G417" s="15"/>
      <c r="H417" s="2"/>
      <c r="K417" s="13"/>
      <c r="P417" s="2"/>
      <c r="Q417" s="2"/>
    </row>
    <row r="418" spans="1:17" ht="29.4" customHeight="1" x14ac:dyDescent="0.3">
      <c r="A418" s="5"/>
      <c r="F418" s="22" t="s">
        <v>238</v>
      </c>
      <c r="G418" s="22"/>
      <c r="H418" s="2"/>
      <c r="I418" s="21" t="s">
        <v>112</v>
      </c>
      <c r="J418" s="21"/>
      <c r="K418" s="21"/>
      <c r="M418" s="1" t="str">
        <f t="shared" ref="M418" si="907">IF(I418="It's on the wish list!","✓","")</f>
        <v>✓</v>
      </c>
      <c r="N418" s="1" t="str">
        <f t="shared" ref="N418" si="908">IF(I418="I'm planning it!  Chill out!","✓","")</f>
        <v/>
      </c>
      <c r="O418" s="1" t="str">
        <f t="shared" ref="O418" si="909">IF(I418="I transited through.  That counts, right?","✓","")</f>
        <v/>
      </c>
      <c r="P418" s="1" t="str">
        <f t="shared" si="863"/>
        <v/>
      </c>
      <c r="Q418" s="1" t="str">
        <f t="shared" ref="Q418" si="910">IF(I418="Neeever gonna happen","✓","")</f>
        <v/>
      </c>
    </row>
    <row r="419" spans="1:17" x14ac:dyDescent="0.3">
      <c r="A419" s="5"/>
      <c r="F419" s="15"/>
      <c r="G419" s="15"/>
      <c r="H419" s="2"/>
      <c r="K419" s="13"/>
      <c r="P419" s="2"/>
      <c r="Q419" s="2"/>
    </row>
    <row r="420" spans="1:17" ht="29.4" customHeight="1" x14ac:dyDescent="0.3">
      <c r="A420" s="5"/>
      <c r="F420" s="22" t="s">
        <v>235</v>
      </c>
      <c r="G420" s="22"/>
      <c r="H420" s="2"/>
      <c r="I420" s="21" t="s">
        <v>112</v>
      </c>
      <c r="J420" s="21"/>
      <c r="K420" s="21"/>
      <c r="M420" s="1" t="str">
        <f t="shared" ref="M420" si="911">IF(I420="It's on the wish list!","✓","")</f>
        <v>✓</v>
      </c>
      <c r="N420" s="1" t="str">
        <f t="shared" ref="N420" si="912">IF(I420="I'm planning it!  Chill out!","✓","")</f>
        <v/>
      </c>
      <c r="O420" s="1" t="str">
        <f t="shared" ref="O420" si="913">IF(I420="I transited through.  That counts, right?","✓","")</f>
        <v/>
      </c>
      <c r="P420" s="1" t="str">
        <f t="shared" si="868"/>
        <v/>
      </c>
      <c r="Q420" s="1" t="str">
        <f t="shared" ref="Q420" si="914">IF(I420="Neeever gonna happen","✓","")</f>
        <v/>
      </c>
    </row>
    <row r="421" spans="1:17" x14ac:dyDescent="0.3">
      <c r="A421" s="5"/>
      <c r="F421" s="15"/>
      <c r="G421" s="15"/>
      <c r="H421" s="2"/>
      <c r="K421" s="13"/>
      <c r="P421" s="2"/>
      <c r="Q421" s="2"/>
    </row>
    <row r="422" spans="1:17" ht="29.4" customHeight="1" x14ac:dyDescent="0.3">
      <c r="A422" s="5"/>
      <c r="F422" s="22" t="s">
        <v>239</v>
      </c>
      <c r="G422" s="22"/>
      <c r="H422" s="2"/>
      <c r="I422" s="21" t="s">
        <v>112</v>
      </c>
      <c r="J422" s="21"/>
      <c r="K422" s="21"/>
      <c r="M422" s="1" t="str">
        <f t="shared" ref="M422" si="915">IF(I422="It's on the wish list!","✓","")</f>
        <v>✓</v>
      </c>
      <c r="N422" s="1" t="str">
        <f t="shared" ref="N422" si="916">IF(I422="I'm planning it!  Chill out!","✓","")</f>
        <v/>
      </c>
      <c r="O422" s="1" t="str">
        <f t="shared" ref="O422" si="917">IF(I422="I transited through.  That counts, right?","✓","")</f>
        <v/>
      </c>
      <c r="P422" s="1" t="str">
        <f t="shared" si="873"/>
        <v/>
      </c>
      <c r="Q422" s="1" t="str">
        <f t="shared" ref="Q422" si="918">IF(I422="Neeever gonna happen","✓","")</f>
        <v/>
      </c>
    </row>
    <row r="423" spans="1:17" x14ac:dyDescent="0.3">
      <c r="A423" s="5"/>
      <c r="F423" s="15"/>
      <c r="G423" s="15"/>
      <c r="H423" s="2"/>
      <c r="K423" s="13"/>
      <c r="P423" s="2"/>
      <c r="Q423" s="2"/>
    </row>
    <row r="424" spans="1:17" ht="29.4" customHeight="1" x14ac:dyDescent="0.3">
      <c r="A424" s="5"/>
      <c r="F424" s="22" t="s">
        <v>236</v>
      </c>
      <c r="G424" s="22"/>
      <c r="H424" s="2"/>
      <c r="I424" s="21" t="s">
        <v>112</v>
      </c>
      <c r="J424" s="21"/>
      <c r="K424" s="21"/>
      <c r="M424" s="1" t="str">
        <f t="shared" ref="M424" si="919">IF(I424="It's on the wish list!","✓","")</f>
        <v>✓</v>
      </c>
      <c r="N424" s="1" t="str">
        <f t="shared" ref="N424" si="920">IF(I424="I'm planning it!  Chill out!","✓","")</f>
        <v/>
      </c>
      <c r="O424" s="1" t="str">
        <f t="shared" ref="O424" si="921">IF(I424="I transited through.  That counts, right?","✓","")</f>
        <v/>
      </c>
      <c r="P424" s="1" t="str">
        <f t="shared" si="878"/>
        <v/>
      </c>
      <c r="Q424" s="1" t="str">
        <f t="shared" ref="Q424" si="922">IF(I424="Neeever gonna happen","✓","")</f>
        <v/>
      </c>
    </row>
    <row r="425" spans="1:17" x14ac:dyDescent="0.3">
      <c r="A425" s="5"/>
      <c r="F425" s="15"/>
      <c r="G425" s="15"/>
      <c r="H425" s="2"/>
      <c r="K425" s="13"/>
      <c r="P425" s="2"/>
      <c r="Q425" s="2"/>
    </row>
    <row r="426" spans="1:17" ht="29.4" customHeight="1" x14ac:dyDescent="0.3">
      <c r="A426" s="5"/>
      <c r="F426" s="22" t="s">
        <v>237</v>
      </c>
      <c r="G426" s="22"/>
      <c r="H426" s="2"/>
      <c r="I426" s="21" t="s">
        <v>112</v>
      </c>
      <c r="J426" s="21"/>
      <c r="K426" s="21"/>
      <c r="M426" s="1" t="str">
        <f t="shared" ref="M426" si="923">IF(I426="It's on the wish list!","✓","")</f>
        <v>✓</v>
      </c>
      <c r="N426" s="1" t="str">
        <f t="shared" ref="N426" si="924">IF(I426="I'm planning it!  Chill out!","✓","")</f>
        <v/>
      </c>
      <c r="O426" s="1" t="str">
        <f t="shared" ref="O426" si="925">IF(I426="I transited through.  That counts, right?","✓","")</f>
        <v/>
      </c>
      <c r="P426" s="1" t="str">
        <f t="shared" si="888"/>
        <v/>
      </c>
      <c r="Q426" s="1" t="str">
        <f t="shared" ref="Q426" si="926">IF(I426="Neeever gonna happen","✓","")</f>
        <v/>
      </c>
    </row>
    <row r="427" spans="1:17" x14ac:dyDescent="0.3">
      <c r="A427" s="5"/>
      <c r="F427" s="15"/>
      <c r="G427" s="15"/>
      <c r="H427" s="2"/>
      <c r="K427" s="13"/>
      <c r="P427" s="2"/>
      <c r="Q427" s="2"/>
    </row>
    <row r="428" spans="1:17" ht="29.4" customHeight="1" x14ac:dyDescent="0.3">
      <c r="A428" s="5"/>
      <c r="F428" s="22" t="s">
        <v>240</v>
      </c>
      <c r="G428" s="22"/>
      <c r="H428" s="2"/>
      <c r="I428" s="21" t="s">
        <v>112</v>
      </c>
      <c r="J428" s="21"/>
      <c r="K428" s="21"/>
      <c r="M428" s="1" t="str">
        <f t="shared" ref="M428" si="927">IF(I428="It's on the wish list!","✓","")</f>
        <v>✓</v>
      </c>
      <c r="N428" s="1" t="str">
        <f t="shared" ref="N428" si="928">IF(I428="I'm planning it!  Chill out!","✓","")</f>
        <v/>
      </c>
      <c r="O428" s="1" t="str">
        <f t="shared" ref="O428" si="929">IF(I428="I transited through.  That counts, right?","✓","")</f>
        <v/>
      </c>
      <c r="P428" s="1" t="str">
        <f t="shared" si="873"/>
        <v/>
      </c>
      <c r="Q428" s="1" t="str">
        <f t="shared" ref="Q428" si="930">IF(I428="Neeever gonna happen","✓","")</f>
        <v/>
      </c>
    </row>
    <row r="429" spans="1:17" x14ac:dyDescent="0.3">
      <c r="A429" s="5"/>
      <c r="F429" s="15"/>
      <c r="G429" s="15"/>
      <c r="H429" s="2"/>
      <c r="K429" s="13"/>
      <c r="P429" s="2"/>
      <c r="Q429" s="2"/>
    </row>
    <row r="430" spans="1:17" ht="29.4" customHeight="1" x14ac:dyDescent="0.3">
      <c r="A430" s="5"/>
      <c r="F430" s="22" t="s">
        <v>241</v>
      </c>
      <c r="G430" s="22"/>
      <c r="H430" s="2"/>
      <c r="I430" s="21" t="s">
        <v>112</v>
      </c>
      <c r="J430" s="21"/>
      <c r="K430" s="21"/>
      <c r="M430" s="1" t="str">
        <f t="shared" ref="M430" si="931">IF(I430="It's on the wish list!","✓","")</f>
        <v>✓</v>
      </c>
      <c r="N430" s="1" t="str">
        <f t="shared" ref="N430" si="932">IF(I430="I'm planning it!  Chill out!","✓","")</f>
        <v/>
      </c>
      <c r="O430" s="1" t="str">
        <f t="shared" ref="O430" si="933">IF(I430="I transited through.  That counts, right?","✓","")</f>
        <v/>
      </c>
      <c r="P430" s="1" t="str">
        <f t="shared" si="878"/>
        <v/>
      </c>
      <c r="Q430" s="1" t="str">
        <f t="shared" ref="Q430" si="934">IF(I430="Neeever gonna happen","✓","")</f>
        <v/>
      </c>
    </row>
    <row r="431" spans="1:17" x14ac:dyDescent="0.3">
      <c r="A431" s="5"/>
      <c r="F431" s="15"/>
      <c r="G431" s="15"/>
      <c r="H431" s="2"/>
      <c r="K431" s="13"/>
      <c r="P431" s="2"/>
      <c r="Q431" s="2"/>
    </row>
    <row r="432" spans="1:17" ht="29.4" customHeight="1" x14ac:dyDescent="0.3">
      <c r="A432" s="5"/>
      <c r="F432" s="22" t="s">
        <v>242</v>
      </c>
      <c r="G432" s="22"/>
      <c r="H432" s="2"/>
      <c r="I432" s="21" t="s">
        <v>112</v>
      </c>
      <c r="J432" s="21"/>
      <c r="K432" s="21"/>
      <c r="M432" s="1" t="str">
        <f t="shared" ref="M432" si="935">IF(I432="It's on the wish list!","✓","")</f>
        <v>✓</v>
      </c>
      <c r="N432" s="1" t="str">
        <f t="shared" ref="N432" si="936">IF(I432="I'm planning it!  Chill out!","✓","")</f>
        <v/>
      </c>
      <c r="O432" s="1" t="str">
        <f t="shared" ref="O432" si="937">IF(I432="I transited through.  That counts, right?","✓","")</f>
        <v/>
      </c>
      <c r="P432" s="1" t="str">
        <f t="shared" ref="P432" si="938">IF(I432="Done!  That one's ticked!","✓","")</f>
        <v/>
      </c>
      <c r="Q432" s="1" t="str">
        <f t="shared" ref="Q432" si="939">IF(I432="Neeever gonna happen","✓","")</f>
        <v/>
      </c>
    </row>
    <row r="433" spans="1:17" x14ac:dyDescent="0.3">
      <c r="A433" s="5"/>
      <c r="F433" s="15"/>
      <c r="G433" s="15"/>
      <c r="H433" s="2"/>
      <c r="K433" s="13"/>
      <c r="P433" s="2"/>
      <c r="Q433" s="2"/>
    </row>
    <row r="434" spans="1:17" ht="29.4" customHeight="1" x14ac:dyDescent="0.3">
      <c r="A434" s="5"/>
      <c r="F434" s="22" t="s">
        <v>243</v>
      </c>
      <c r="G434" s="22"/>
      <c r="H434" s="2"/>
      <c r="I434" s="21" t="s">
        <v>112</v>
      </c>
      <c r="J434" s="21"/>
      <c r="K434" s="21"/>
      <c r="M434" s="1" t="str">
        <f t="shared" ref="M434" si="940">IF(I434="It's on the wish list!","✓","")</f>
        <v>✓</v>
      </c>
      <c r="N434" s="1" t="str">
        <f t="shared" ref="N434" si="941">IF(I434="I'm planning it!  Chill out!","✓","")</f>
        <v/>
      </c>
      <c r="O434" s="1" t="str">
        <f t="shared" ref="O434" si="942">IF(I434="I transited through.  That counts, right?","✓","")</f>
        <v/>
      </c>
      <c r="P434" s="1" t="str">
        <f t="shared" si="858"/>
        <v/>
      </c>
      <c r="Q434" s="1" t="str">
        <f t="shared" ref="Q434" si="943">IF(I434="Neeever gonna happen","✓","")</f>
        <v/>
      </c>
    </row>
    <row r="435" spans="1:17" x14ac:dyDescent="0.3">
      <c r="A435" s="5"/>
      <c r="F435" s="15"/>
      <c r="G435" s="15"/>
      <c r="H435" s="2"/>
      <c r="K435" s="13"/>
      <c r="P435" s="2"/>
      <c r="Q435" s="2"/>
    </row>
  </sheetData>
  <sheetProtection algorithmName="SHA-512" hashValue="sZdmP9QzyjdTFh2c0JK0n1/rLLiRxIJSs+Wkt2+PYfqQ2+kSNFD/cENdoYmgNJdTGJoYqJDjicmlVmUeM0g/rA==" saltValue="Q66MJQiHnuyoUV6GdOpctA==" spinCount="100000" sheet="1" objects="1" scenarios="1"/>
  <mergeCells count="669">
    <mergeCell ref="C184:D184"/>
    <mergeCell ref="F430:G430"/>
    <mergeCell ref="I430:K430"/>
    <mergeCell ref="F432:G432"/>
    <mergeCell ref="I432:K432"/>
    <mergeCell ref="F434:G434"/>
    <mergeCell ref="I434:K434"/>
    <mergeCell ref="F424:G424"/>
    <mergeCell ref="I424:K424"/>
    <mergeCell ref="F426:G426"/>
    <mergeCell ref="I426:K426"/>
    <mergeCell ref="F428:G428"/>
    <mergeCell ref="I428:K428"/>
    <mergeCell ref="F418:G418"/>
    <mergeCell ref="I418:K418"/>
    <mergeCell ref="F420:G420"/>
    <mergeCell ref="I420:K420"/>
    <mergeCell ref="F422:G422"/>
    <mergeCell ref="I422:K422"/>
    <mergeCell ref="F412:G412"/>
    <mergeCell ref="I412:K412"/>
    <mergeCell ref="F414:G414"/>
    <mergeCell ref="I414:K414"/>
    <mergeCell ref="F416:G416"/>
    <mergeCell ref="I416:K416"/>
    <mergeCell ref="F406:G406"/>
    <mergeCell ref="I406:K406"/>
    <mergeCell ref="F408:G408"/>
    <mergeCell ref="I408:K408"/>
    <mergeCell ref="F410:G410"/>
    <mergeCell ref="I410:K410"/>
    <mergeCell ref="F400:G400"/>
    <mergeCell ref="I400:K400"/>
    <mergeCell ref="F402:G402"/>
    <mergeCell ref="I402:K402"/>
    <mergeCell ref="C404:D404"/>
    <mergeCell ref="F404:G404"/>
    <mergeCell ref="I404:K404"/>
    <mergeCell ref="F394:G394"/>
    <mergeCell ref="I394:K394"/>
    <mergeCell ref="F396:G396"/>
    <mergeCell ref="I396:K396"/>
    <mergeCell ref="F398:G398"/>
    <mergeCell ref="I398:K398"/>
    <mergeCell ref="F388:G388"/>
    <mergeCell ref="I388:K388"/>
    <mergeCell ref="F390:G390"/>
    <mergeCell ref="I390:K390"/>
    <mergeCell ref="F392:G392"/>
    <mergeCell ref="I392:K392"/>
    <mergeCell ref="F382:G382"/>
    <mergeCell ref="I382:K382"/>
    <mergeCell ref="F384:G384"/>
    <mergeCell ref="I384:K384"/>
    <mergeCell ref="F386:G386"/>
    <mergeCell ref="I386:K386"/>
    <mergeCell ref="F376:G376"/>
    <mergeCell ref="I376:K376"/>
    <mergeCell ref="F378:G378"/>
    <mergeCell ref="I378:K378"/>
    <mergeCell ref="F380:G380"/>
    <mergeCell ref="I380:K380"/>
    <mergeCell ref="F370:G370"/>
    <mergeCell ref="I370:K370"/>
    <mergeCell ref="F372:G372"/>
    <mergeCell ref="I372:K372"/>
    <mergeCell ref="F374:G374"/>
    <mergeCell ref="I374:K374"/>
    <mergeCell ref="F364:G364"/>
    <mergeCell ref="I364:K364"/>
    <mergeCell ref="F366:G366"/>
    <mergeCell ref="I366:K366"/>
    <mergeCell ref="F368:G368"/>
    <mergeCell ref="I368:K368"/>
    <mergeCell ref="C358:D358"/>
    <mergeCell ref="F358:G358"/>
    <mergeCell ref="I358:K358"/>
    <mergeCell ref="F360:G360"/>
    <mergeCell ref="I360:K360"/>
    <mergeCell ref="F362:G362"/>
    <mergeCell ref="I362:K362"/>
    <mergeCell ref="F352:G352"/>
    <mergeCell ref="I352:K352"/>
    <mergeCell ref="F354:G354"/>
    <mergeCell ref="I354:K354"/>
    <mergeCell ref="F356:G356"/>
    <mergeCell ref="I356:K356"/>
    <mergeCell ref="F346:G346"/>
    <mergeCell ref="I346:K346"/>
    <mergeCell ref="F348:G348"/>
    <mergeCell ref="I348:K348"/>
    <mergeCell ref="F350:G350"/>
    <mergeCell ref="I350:K350"/>
    <mergeCell ref="F340:G340"/>
    <mergeCell ref="I340:K340"/>
    <mergeCell ref="F342:G342"/>
    <mergeCell ref="I342:K342"/>
    <mergeCell ref="F344:G344"/>
    <mergeCell ref="I344:K344"/>
    <mergeCell ref="F334:G334"/>
    <mergeCell ref="I334:K334"/>
    <mergeCell ref="F336:G336"/>
    <mergeCell ref="I336:K336"/>
    <mergeCell ref="F338:G338"/>
    <mergeCell ref="I338:K338"/>
    <mergeCell ref="F328:G328"/>
    <mergeCell ref="I328:K328"/>
    <mergeCell ref="F330:G330"/>
    <mergeCell ref="I330:K330"/>
    <mergeCell ref="C332:D332"/>
    <mergeCell ref="F332:G332"/>
    <mergeCell ref="I332:K332"/>
    <mergeCell ref="F322:G322"/>
    <mergeCell ref="I322:K322"/>
    <mergeCell ref="F324:G324"/>
    <mergeCell ref="I324:K324"/>
    <mergeCell ref="F326:G326"/>
    <mergeCell ref="I326:K326"/>
    <mergeCell ref="F316:G316"/>
    <mergeCell ref="I316:K316"/>
    <mergeCell ref="F318:G318"/>
    <mergeCell ref="I318:K318"/>
    <mergeCell ref="F320:G320"/>
    <mergeCell ref="I320:K320"/>
    <mergeCell ref="F310:G310"/>
    <mergeCell ref="I310:K310"/>
    <mergeCell ref="F312:G312"/>
    <mergeCell ref="I312:K312"/>
    <mergeCell ref="F314:G314"/>
    <mergeCell ref="I314:K314"/>
    <mergeCell ref="F304:G304"/>
    <mergeCell ref="I304:K304"/>
    <mergeCell ref="F306:G306"/>
    <mergeCell ref="I306:K306"/>
    <mergeCell ref="F308:G308"/>
    <mergeCell ref="I308:K308"/>
    <mergeCell ref="F298:G298"/>
    <mergeCell ref="I298:K298"/>
    <mergeCell ref="F300:G300"/>
    <mergeCell ref="I300:K300"/>
    <mergeCell ref="F302:G302"/>
    <mergeCell ref="I302:K302"/>
    <mergeCell ref="F292:G292"/>
    <mergeCell ref="I292:K292"/>
    <mergeCell ref="F294:G294"/>
    <mergeCell ref="I294:K294"/>
    <mergeCell ref="F296:G296"/>
    <mergeCell ref="I296:K296"/>
    <mergeCell ref="F286:G286"/>
    <mergeCell ref="I286:K286"/>
    <mergeCell ref="F288:G288"/>
    <mergeCell ref="I288:K288"/>
    <mergeCell ref="F290:G290"/>
    <mergeCell ref="I290:K290"/>
    <mergeCell ref="F280:G280"/>
    <mergeCell ref="I280:K280"/>
    <mergeCell ref="F282:G282"/>
    <mergeCell ref="I282:K282"/>
    <mergeCell ref="F284:G284"/>
    <mergeCell ref="I284:K284"/>
    <mergeCell ref="F274:G274"/>
    <mergeCell ref="I274:K274"/>
    <mergeCell ref="F276:G276"/>
    <mergeCell ref="I276:K276"/>
    <mergeCell ref="F278:G278"/>
    <mergeCell ref="I278:K278"/>
    <mergeCell ref="F268:G268"/>
    <mergeCell ref="I268:K268"/>
    <mergeCell ref="F270:G270"/>
    <mergeCell ref="I270:K270"/>
    <mergeCell ref="F272:G272"/>
    <mergeCell ref="I272:K272"/>
    <mergeCell ref="F262:G262"/>
    <mergeCell ref="I262:K262"/>
    <mergeCell ref="F264:G264"/>
    <mergeCell ref="I264:K264"/>
    <mergeCell ref="F266:G266"/>
    <mergeCell ref="I266:K266"/>
    <mergeCell ref="F256:G256"/>
    <mergeCell ref="I256:K256"/>
    <mergeCell ref="F258:G258"/>
    <mergeCell ref="I258:K258"/>
    <mergeCell ref="F260:G260"/>
    <mergeCell ref="I260:K260"/>
    <mergeCell ref="F250:G250"/>
    <mergeCell ref="I250:K250"/>
    <mergeCell ref="F252:G252"/>
    <mergeCell ref="I252:K252"/>
    <mergeCell ref="F254:G254"/>
    <mergeCell ref="I254:K254"/>
    <mergeCell ref="F244:G244"/>
    <mergeCell ref="I244:K244"/>
    <mergeCell ref="F246:G246"/>
    <mergeCell ref="I246:K246"/>
    <mergeCell ref="F248:G248"/>
    <mergeCell ref="I248:K248"/>
    <mergeCell ref="C238:D238"/>
    <mergeCell ref="F238:G238"/>
    <mergeCell ref="I238:K238"/>
    <mergeCell ref="F240:G240"/>
    <mergeCell ref="I240:K240"/>
    <mergeCell ref="F242:G242"/>
    <mergeCell ref="I242:K242"/>
    <mergeCell ref="F232:G232"/>
    <mergeCell ref="I232:K232"/>
    <mergeCell ref="F234:G234"/>
    <mergeCell ref="I234:K234"/>
    <mergeCell ref="F236:G236"/>
    <mergeCell ref="I236:K236"/>
    <mergeCell ref="F226:G226"/>
    <mergeCell ref="I226:K226"/>
    <mergeCell ref="F228:G228"/>
    <mergeCell ref="I228:K228"/>
    <mergeCell ref="F230:G230"/>
    <mergeCell ref="I230:K230"/>
    <mergeCell ref="F220:G220"/>
    <mergeCell ref="I220:K220"/>
    <mergeCell ref="F222:G222"/>
    <mergeCell ref="I222:K222"/>
    <mergeCell ref="F224:G224"/>
    <mergeCell ref="I224:K224"/>
    <mergeCell ref="F214:G214"/>
    <mergeCell ref="I214:K214"/>
    <mergeCell ref="F216:G216"/>
    <mergeCell ref="I216:K216"/>
    <mergeCell ref="F218:G218"/>
    <mergeCell ref="I218:K218"/>
    <mergeCell ref="F208:G208"/>
    <mergeCell ref="I208:K208"/>
    <mergeCell ref="F210:G210"/>
    <mergeCell ref="I210:K210"/>
    <mergeCell ref="F212:G212"/>
    <mergeCell ref="I212:K212"/>
    <mergeCell ref="F202:G202"/>
    <mergeCell ref="I202:K202"/>
    <mergeCell ref="F204:G204"/>
    <mergeCell ref="I204:K204"/>
    <mergeCell ref="F206:G206"/>
    <mergeCell ref="I206:K206"/>
    <mergeCell ref="F196:G196"/>
    <mergeCell ref="I196:K196"/>
    <mergeCell ref="F198:G198"/>
    <mergeCell ref="I198:K198"/>
    <mergeCell ref="F200:G200"/>
    <mergeCell ref="I200:K200"/>
    <mergeCell ref="F190:G190"/>
    <mergeCell ref="I190:K190"/>
    <mergeCell ref="F192:G192"/>
    <mergeCell ref="I192:K192"/>
    <mergeCell ref="F194:G194"/>
    <mergeCell ref="I194:K194"/>
    <mergeCell ref="F184:G184"/>
    <mergeCell ref="I184:K184"/>
    <mergeCell ref="F186:G186"/>
    <mergeCell ref="I186:K186"/>
    <mergeCell ref="F188:G188"/>
    <mergeCell ref="I188:K188"/>
    <mergeCell ref="F178:G178"/>
    <mergeCell ref="I178:K178"/>
    <mergeCell ref="F180:G180"/>
    <mergeCell ref="I180:K180"/>
    <mergeCell ref="F182:G182"/>
    <mergeCell ref="I182:K182"/>
    <mergeCell ref="F172:G172"/>
    <mergeCell ref="I172:K172"/>
    <mergeCell ref="F174:G174"/>
    <mergeCell ref="I174:K174"/>
    <mergeCell ref="F176:G176"/>
    <mergeCell ref="I176:K176"/>
    <mergeCell ref="F166:G166"/>
    <mergeCell ref="I166:K166"/>
    <mergeCell ref="F168:G168"/>
    <mergeCell ref="I168:K168"/>
    <mergeCell ref="F170:G170"/>
    <mergeCell ref="I170:K170"/>
    <mergeCell ref="F160:G160"/>
    <mergeCell ref="I160:K160"/>
    <mergeCell ref="F162:G162"/>
    <mergeCell ref="I162:K162"/>
    <mergeCell ref="F164:G164"/>
    <mergeCell ref="I164:K164"/>
    <mergeCell ref="F154:G154"/>
    <mergeCell ref="I154:K154"/>
    <mergeCell ref="F156:G156"/>
    <mergeCell ref="I156:K156"/>
    <mergeCell ref="F158:G158"/>
    <mergeCell ref="I158:K158"/>
    <mergeCell ref="F148:G148"/>
    <mergeCell ref="I148:K148"/>
    <mergeCell ref="F150:G150"/>
    <mergeCell ref="I150:K150"/>
    <mergeCell ref="F152:G152"/>
    <mergeCell ref="I152:K152"/>
    <mergeCell ref="F142:G142"/>
    <mergeCell ref="I142:K142"/>
    <mergeCell ref="F144:G144"/>
    <mergeCell ref="I144:K144"/>
    <mergeCell ref="F146:G146"/>
    <mergeCell ref="I146:K146"/>
    <mergeCell ref="F136:G136"/>
    <mergeCell ref="I136:K136"/>
    <mergeCell ref="F138:G138"/>
    <mergeCell ref="I138:K138"/>
    <mergeCell ref="F140:G140"/>
    <mergeCell ref="I140:K140"/>
    <mergeCell ref="C130:D130"/>
    <mergeCell ref="F130:G130"/>
    <mergeCell ref="I130:K130"/>
    <mergeCell ref="F132:G132"/>
    <mergeCell ref="I132:K132"/>
    <mergeCell ref="F134:G134"/>
    <mergeCell ref="I134:K134"/>
    <mergeCell ref="F124:G124"/>
    <mergeCell ref="I124:K124"/>
    <mergeCell ref="F126:G126"/>
    <mergeCell ref="I126:K126"/>
    <mergeCell ref="F128:G128"/>
    <mergeCell ref="I128:K128"/>
    <mergeCell ref="F118:G118"/>
    <mergeCell ref="I118:K118"/>
    <mergeCell ref="F120:G120"/>
    <mergeCell ref="I120:K120"/>
    <mergeCell ref="F122:G122"/>
    <mergeCell ref="I122:K122"/>
    <mergeCell ref="F112:G112"/>
    <mergeCell ref="I112:K112"/>
    <mergeCell ref="F114:G114"/>
    <mergeCell ref="I114:K114"/>
    <mergeCell ref="F116:G116"/>
    <mergeCell ref="I116:K116"/>
    <mergeCell ref="F106:G106"/>
    <mergeCell ref="I106:K106"/>
    <mergeCell ref="F108:G108"/>
    <mergeCell ref="I108:K108"/>
    <mergeCell ref="F110:G110"/>
    <mergeCell ref="I110:K110"/>
    <mergeCell ref="F100:G100"/>
    <mergeCell ref="I100:K100"/>
    <mergeCell ref="F102:G102"/>
    <mergeCell ref="I102:K102"/>
    <mergeCell ref="F104:G104"/>
    <mergeCell ref="I104:K104"/>
    <mergeCell ref="F94:G94"/>
    <mergeCell ref="I94:K94"/>
    <mergeCell ref="F96:G96"/>
    <mergeCell ref="I96:K96"/>
    <mergeCell ref="F98:G98"/>
    <mergeCell ref="I98:K98"/>
    <mergeCell ref="F88:G88"/>
    <mergeCell ref="I88:K88"/>
    <mergeCell ref="F90:G90"/>
    <mergeCell ref="I90:K90"/>
    <mergeCell ref="F92:G92"/>
    <mergeCell ref="I92:K92"/>
    <mergeCell ref="F82:G82"/>
    <mergeCell ref="I82:K82"/>
    <mergeCell ref="F84:G84"/>
    <mergeCell ref="I84:K84"/>
    <mergeCell ref="F86:G86"/>
    <mergeCell ref="I86:K86"/>
    <mergeCell ref="F76:G76"/>
    <mergeCell ref="I76:K76"/>
    <mergeCell ref="F78:G78"/>
    <mergeCell ref="I78:K78"/>
    <mergeCell ref="F80:G80"/>
    <mergeCell ref="I80:K80"/>
    <mergeCell ref="F70:G70"/>
    <mergeCell ref="I70:K70"/>
    <mergeCell ref="F72:G72"/>
    <mergeCell ref="I72:K72"/>
    <mergeCell ref="F74:G74"/>
    <mergeCell ref="I74:K74"/>
    <mergeCell ref="F68:G68"/>
    <mergeCell ref="I68:K68"/>
    <mergeCell ref="AN56:AO56"/>
    <mergeCell ref="F58:G58"/>
    <mergeCell ref="I58:K58"/>
    <mergeCell ref="F60:G60"/>
    <mergeCell ref="I60:K60"/>
    <mergeCell ref="F62:G62"/>
    <mergeCell ref="I62:K62"/>
    <mergeCell ref="AB56:AC56"/>
    <mergeCell ref="AD56:AE56"/>
    <mergeCell ref="AF56:AG56"/>
    <mergeCell ref="AH56:AI56"/>
    <mergeCell ref="AJ56:AK56"/>
    <mergeCell ref="AL56:AM56"/>
    <mergeCell ref="F56:G56"/>
    <mergeCell ref="I56:K56"/>
    <mergeCell ref="V56:W56"/>
    <mergeCell ref="X56:Y56"/>
    <mergeCell ref="Z56:AA56"/>
    <mergeCell ref="F64:G64"/>
    <mergeCell ref="I64:K64"/>
    <mergeCell ref="F66:G66"/>
    <mergeCell ref="I66:K66"/>
    <mergeCell ref="AJ52:AK52"/>
    <mergeCell ref="AL52:AM52"/>
    <mergeCell ref="AN52:AO52"/>
    <mergeCell ref="F54:G54"/>
    <mergeCell ref="I54:K54"/>
    <mergeCell ref="V54:W54"/>
    <mergeCell ref="X54:Y54"/>
    <mergeCell ref="Z54:AA54"/>
    <mergeCell ref="AB54:AC54"/>
    <mergeCell ref="AD54:AE54"/>
    <mergeCell ref="AF54:AG54"/>
    <mergeCell ref="AH54:AI54"/>
    <mergeCell ref="AJ54:AK54"/>
    <mergeCell ref="AL54:AM54"/>
    <mergeCell ref="AN54:AO54"/>
    <mergeCell ref="F52:G52"/>
    <mergeCell ref="I52:K52"/>
    <mergeCell ref="V52:W52"/>
    <mergeCell ref="X52:Y52"/>
    <mergeCell ref="Z52:AA52"/>
    <mergeCell ref="AB52:AC52"/>
    <mergeCell ref="AD52:AE52"/>
    <mergeCell ref="AF52:AG52"/>
    <mergeCell ref="AH52:AI52"/>
    <mergeCell ref="AJ48:AK48"/>
    <mergeCell ref="AL48:AM48"/>
    <mergeCell ref="AN48:AO48"/>
    <mergeCell ref="F50:G50"/>
    <mergeCell ref="I50:K50"/>
    <mergeCell ref="V50:W50"/>
    <mergeCell ref="X50:Y50"/>
    <mergeCell ref="Z50:AA50"/>
    <mergeCell ref="AN50:AO50"/>
    <mergeCell ref="AB50:AC50"/>
    <mergeCell ref="AD50:AE50"/>
    <mergeCell ref="AF50:AG50"/>
    <mergeCell ref="AH50:AI50"/>
    <mergeCell ref="AJ50:AK50"/>
    <mergeCell ref="AL50:AM50"/>
    <mergeCell ref="F48:G48"/>
    <mergeCell ref="I48:K48"/>
    <mergeCell ref="V48:W48"/>
    <mergeCell ref="X48:Y48"/>
    <mergeCell ref="Z48:AA48"/>
    <mergeCell ref="AB48:AC48"/>
    <mergeCell ref="AD48:AE48"/>
    <mergeCell ref="AF48:AG48"/>
    <mergeCell ref="AH48:AI48"/>
    <mergeCell ref="AN44:AO44"/>
    <mergeCell ref="F46:G46"/>
    <mergeCell ref="I46:K46"/>
    <mergeCell ref="V46:W46"/>
    <mergeCell ref="X46:Y46"/>
    <mergeCell ref="Z46:AA46"/>
    <mergeCell ref="AB46:AC46"/>
    <mergeCell ref="AD46:AE46"/>
    <mergeCell ref="AF46:AG46"/>
    <mergeCell ref="AH46:AI46"/>
    <mergeCell ref="AB44:AC44"/>
    <mergeCell ref="AD44:AE44"/>
    <mergeCell ref="AF44:AG44"/>
    <mergeCell ref="AH44:AI44"/>
    <mergeCell ref="AJ44:AK44"/>
    <mergeCell ref="AL44:AM44"/>
    <mergeCell ref="AJ46:AK46"/>
    <mergeCell ref="AL46:AM46"/>
    <mergeCell ref="AN46:AO46"/>
    <mergeCell ref="C44:D44"/>
    <mergeCell ref="F44:G44"/>
    <mergeCell ref="I44:K44"/>
    <mergeCell ref="V44:W44"/>
    <mergeCell ref="X44:Y44"/>
    <mergeCell ref="Z44:AA44"/>
    <mergeCell ref="AD42:AE42"/>
    <mergeCell ref="AF42:AG42"/>
    <mergeCell ref="AH42:AI42"/>
    <mergeCell ref="AJ42:AK42"/>
    <mergeCell ref="AL42:AM42"/>
    <mergeCell ref="AN42:AO42"/>
    <mergeCell ref="F42:G42"/>
    <mergeCell ref="I42:K42"/>
    <mergeCell ref="V42:W42"/>
    <mergeCell ref="X42:Y42"/>
    <mergeCell ref="Z42:AA42"/>
    <mergeCell ref="AB42:AC42"/>
    <mergeCell ref="AD40:AE40"/>
    <mergeCell ref="AF40:AG40"/>
    <mergeCell ref="AH40:AI40"/>
    <mergeCell ref="AJ40:AK40"/>
    <mergeCell ref="AL40:AM40"/>
    <mergeCell ref="AN40:AO40"/>
    <mergeCell ref="F40:G40"/>
    <mergeCell ref="I40:K40"/>
    <mergeCell ref="V40:W40"/>
    <mergeCell ref="X40:Y40"/>
    <mergeCell ref="Z40:AA40"/>
    <mergeCell ref="AB40:AC40"/>
    <mergeCell ref="AD38:AE38"/>
    <mergeCell ref="AF38:AG38"/>
    <mergeCell ref="AH38:AI38"/>
    <mergeCell ref="AJ38:AK38"/>
    <mergeCell ref="AL38:AM38"/>
    <mergeCell ref="AN38:AO38"/>
    <mergeCell ref="F38:G38"/>
    <mergeCell ref="I38:K38"/>
    <mergeCell ref="V38:W38"/>
    <mergeCell ref="X38:Y38"/>
    <mergeCell ref="Z38:AA38"/>
    <mergeCell ref="AB38:AC38"/>
    <mergeCell ref="AD36:AE36"/>
    <mergeCell ref="AF36:AG36"/>
    <mergeCell ref="AH36:AI36"/>
    <mergeCell ref="AJ36:AK36"/>
    <mergeCell ref="AL36:AM36"/>
    <mergeCell ref="AN36:AO36"/>
    <mergeCell ref="F36:G36"/>
    <mergeCell ref="I36:K36"/>
    <mergeCell ref="V36:W36"/>
    <mergeCell ref="X36:Y36"/>
    <mergeCell ref="Z36:AA36"/>
    <mergeCell ref="AB36:AC36"/>
    <mergeCell ref="AD34:AE34"/>
    <mergeCell ref="AF34:AG34"/>
    <mergeCell ref="AH34:AI34"/>
    <mergeCell ref="AJ34:AK34"/>
    <mergeCell ref="AL34:AM34"/>
    <mergeCell ref="AN34:AO34"/>
    <mergeCell ref="F34:G34"/>
    <mergeCell ref="I34:K34"/>
    <mergeCell ref="V34:W34"/>
    <mergeCell ref="X34:Y34"/>
    <mergeCell ref="Z34:AA34"/>
    <mergeCell ref="AB34:AC34"/>
    <mergeCell ref="AD32:AE32"/>
    <mergeCell ref="AF32:AG32"/>
    <mergeCell ref="AH32:AI32"/>
    <mergeCell ref="AJ32:AK32"/>
    <mergeCell ref="AL32:AM32"/>
    <mergeCell ref="AN32:AO32"/>
    <mergeCell ref="F32:G32"/>
    <mergeCell ref="I32:K32"/>
    <mergeCell ref="V32:W32"/>
    <mergeCell ref="X32:Y32"/>
    <mergeCell ref="Z32:AA32"/>
    <mergeCell ref="AB32:AC32"/>
    <mergeCell ref="AD30:AE30"/>
    <mergeCell ref="AF30:AG30"/>
    <mergeCell ref="AH30:AI30"/>
    <mergeCell ref="AJ30:AK30"/>
    <mergeCell ref="AL30:AM30"/>
    <mergeCell ref="AN30:AO30"/>
    <mergeCell ref="F30:G30"/>
    <mergeCell ref="I30:K30"/>
    <mergeCell ref="V30:W30"/>
    <mergeCell ref="X30:Y30"/>
    <mergeCell ref="Z30:AA30"/>
    <mergeCell ref="AB30:AC30"/>
    <mergeCell ref="AD28:AE28"/>
    <mergeCell ref="AF28:AG28"/>
    <mergeCell ref="AH28:AI28"/>
    <mergeCell ref="AJ28:AK28"/>
    <mergeCell ref="AL28:AM28"/>
    <mergeCell ref="AN28:AO28"/>
    <mergeCell ref="F28:G28"/>
    <mergeCell ref="I28:K28"/>
    <mergeCell ref="V28:W28"/>
    <mergeCell ref="X28:Y28"/>
    <mergeCell ref="Z28:AA28"/>
    <mergeCell ref="AB28:AC28"/>
    <mergeCell ref="AD26:AE26"/>
    <mergeCell ref="AF26:AG26"/>
    <mergeCell ref="AH26:AI26"/>
    <mergeCell ref="AJ26:AK26"/>
    <mergeCell ref="AL26:AM26"/>
    <mergeCell ref="AN26:AO26"/>
    <mergeCell ref="F26:G26"/>
    <mergeCell ref="I26:K26"/>
    <mergeCell ref="V26:W26"/>
    <mergeCell ref="X26:Y26"/>
    <mergeCell ref="Z26:AA26"/>
    <mergeCell ref="AB26:AC26"/>
    <mergeCell ref="AJ24:AK24"/>
    <mergeCell ref="AL24:AM24"/>
    <mergeCell ref="AN24:AO24"/>
    <mergeCell ref="F24:G24"/>
    <mergeCell ref="I24:K24"/>
    <mergeCell ref="V24:W24"/>
    <mergeCell ref="X24:Y24"/>
    <mergeCell ref="Z24:AA24"/>
    <mergeCell ref="AB24:AC24"/>
    <mergeCell ref="F22:G22"/>
    <mergeCell ref="I22:K22"/>
    <mergeCell ref="V22:W22"/>
    <mergeCell ref="X22:Y22"/>
    <mergeCell ref="Z22:AA22"/>
    <mergeCell ref="AB22:AC22"/>
    <mergeCell ref="AD24:AE24"/>
    <mergeCell ref="AF24:AG24"/>
    <mergeCell ref="AH24:AI24"/>
    <mergeCell ref="AL20:AM20"/>
    <mergeCell ref="AN20:AO20"/>
    <mergeCell ref="AH18:AI18"/>
    <mergeCell ref="AJ18:AK18"/>
    <mergeCell ref="AL18:AM18"/>
    <mergeCell ref="AN18:AO18"/>
    <mergeCell ref="AD22:AE22"/>
    <mergeCell ref="AF22:AG22"/>
    <mergeCell ref="AH22:AI22"/>
    <mergeCell ref="AJ22:AK22"/>
    <mergeCell ref="AL22:AM22"/>
    <mergeCell ref="AN22:AO22"/>
    <mergeCell ref="AB16:AC16"/>
    <mergeCell ref="AD16:AE16"/>
    <mergeCell ref="AF16:AG16"/>
    <mergeCell ref="AH16:AI16"/>
    <mergeCell ref="AJ16:AK16"/>
    <mergeCell ref="AD20:AE20"/>
    <mergeCell ref="AF20:AG20"/>
    <mergeCell ref="AH20:AI20"/>
    <mergeCell ref="AJ20:AK20"/>
    <mergeCell ref="AL14:AM14"/>
    <mergeCell ref="AN14:AO14"/>
    <mergeCell ref="C16:D16"/>
    <mergeCell ref="F16:G16"/>
    <mergeCell ref="I16:K16"/>
    <mergeCell ref="V16:W16"/>
    <mergeCell ref="X16:Y16"/>
    <mergeCell ref="F20:G20"/>
    <mergeCell ref="I20:K20"/>
    <mergeCell ref="V20:W20"/>
    <mergeCell ref="X20:Y20"/>
    <mergeCell ref="Z20:AA20"/>
    <mergeCell ref="AB20:AC20"/>
    <mergeCell ref="AL16:AM16"/>
    <mergeCell ref="AN16:AO16"/>
    <mergeCell ref="F18:G18"/>
    <mergeCell ref="I18:K18"/>
    <mergeCell ref="V18:W18"/>
    <mergeCell ref="X18:Y18"/>
    <mergeCell ref="Z18:AA18"/>
    <mergeCell ref="AB18:AC18"/>
    <mergeCell ref="AD18:AE18"/>
    <mergeCell ref="AF18:AG18"/>
    <mergeCell ref="Z16:AA16"/>
    <mergeCell ref="I14:K14"/>
    <mergeCell ref="V14:W14"/>
    <mergeCell ref="X14:Y14"/>
    <mergeCell ref="Z14:AA14"/>
    <mergeCell ref="AB14:AC14"/>
    <mergeCell ref="AD14:AE14"/>
    <mergeCell ref="AF14:AG14"/>
    <mergeCell ref="AH14:AI14"/>
    <mergeCell ref="AJ14:AK14"/>
    <mergeCell ref="AH12:AI12"/>
    <mergeCell ref="AJ12:AK12"/>
    <mergeCell ref="AL12:AM12"/>
    <mergeCell ref="AN12:AO12"/>
    <mergeCell ref="V13:W13"/>
    <mergeCell ref="X13:Y13"/>
    <mergeCell ref="Z13:AA13"/>
    <mergeCell ref="AB13:AC13"/>
    <mergeCell ref="AD13:AE13"/>
    <mergeCell ref="AF13:AG13"/>
    <mergeCell ref="V12:W12"/>
    <mergeCell ref="X12:Y12"/>
    <mergeCell ref="Z12:AA12"/>
    <mergeCell ref="AB12:AC12"/>
    <mergeCell ref="AD12:AE12"/>
    <mergeCell ref="AF12:AG12"/>
    <mergeCell ref="AH13:AI13"/>
    <mergeCell ref="AJ13:AK13"/>
    <mergeCell ref="AL13:AM13"/>
    <mergeCell ref="AN13:AO13"/>
  </mergeCells>
  <conditionalFormatting sqref="I16">
    <cfRule type="containsText" dxfId="491" priority="234" operator="containsText" text="I'm planning">
      <formula>NOT(ISERROR(SEARCH("I'm planning",I16)))</formula>
    </cfRule>
    <cfRule type="containsText" dxfId="490" priority="235" operator="containsText" text="It's on the wish">
      <formula>NOT(ISERROR(SEARCH("It's on the wish",I16)))</formula>
    </cfRule>
    <cfRule type="containsText" dxfId="489" priority="232" operator="containsText" text="Neeever">
      <formula>NOT(ISERROR(SEARCH("Neeever",I16)))</formula>
    </cfRule>
    <cfRule type="beginsWith" dxfId="488" priority="233" operator="beginsWith" text="Done!">
      <formula>LEFT(I16,LEN("Done!"))="Done!"</formula>
    </cfRule>
  </conditionalFormatting>
  <conditionalFormatting sqref="I18 I20 I22 I24 I26 I28 I30 I32 I34 I36 I38 I40 I42 I44 I46 I48 I50 I52 I54 I56 I58 I60 I62 I64 I66 I68 I70 I72 I74 I76 I78 I80 I82 I84 I86 I88 I90 I92 I94 I96 I98 I100 I102 I104 I106 I108 I110 I112 I114 I116 I118 I120 I122 I124 I126 I128 I130 I132 I134 I136 I138 I140 I142 I144 I146 I148 I150 I152 I154 I156 I158 I160 I162 I164 I166 I168 I170 I172 I174 I176 I178 I180 I182 I184 I186 I188 I190 I192 I194 I196 I198 I200 I202 I204 I206 I208 I210 I212 I214 I216 I218 I220 I222 I224 I226 I228 I230 I232 I234 I236 I238 I240 I242 I244 I246 I248 I250 I252 I254 I256 I258 I260 I262 I264 I266 I268 I270 I272 I274 I276 I278 I280 I282 I284 I286 I288 I290 I292 I294 I296 I298 I300 I302 I304 I306 I308 I310 I312 I314 I316 I318 I320 I322 I324 I326 I328 I330 I332 I334 I336 I338 I340 I342 I344 I346 I348 I350 I352 I354 I356 I358 I360 I362 I364 I366 I368 I370 I372 I374 I376 I378 I380 I382 I384 I386 I388 I390 I392 I394 I396 I398 I400 I402 I404 I406 I408 I410 I412 I414 I416 I418 I420 I422 I424 I426 I428 I430 I432 I434">
    <cfRule type="containsText" dxfId="487" priority="2" operator="containsText" text="Neeever">
      <formula>NOT(ISERROR(SEARCH("Neeever",I18)))</formula>
    </cfRule>
    <cfRule type="beginsWith" dxfId="486" priority="3" operator="beginsWith" text="Done!">
      <formula>LEFT(I18,LEN("Done!"))="Done!"</formula>
    </cfRule>
    <cfRule type="containsText" dxfId="485" priority="4" operator="containsText" text="I'm planning">
      <formula>NOT(ISERROR(SEARCH("I'm planning",I18)))</formula>
    </cfRule>
    <cfRule type="containsText" dxfId="484" priority="5" operator="containsText" text="It's on the wish">
      <formula>NOT(ISERROR(SEARCH("It's on the wish",I18)))</formula>
    </cfRule>
  </conditionalFormatting>
  <conditionalFormatting sqref="I16:K16">
    <cfRule type="containsText" dxfId="483" priority="230" operator="containsText" text="transited">
      <formula>NOT(ISERROR(SEARCH("transited",I16)))</formula>
    </cfRule>
  </conditionalFormatting>
  <conditionalFormatting sqref="I18:K18 I20:K20 I22:K22 I24:K24 I26:K26 I28:K28 I30:K30 I32:K32 I34:K34 I36:K36 I38:K38 I40:K40 I42:K42 I44:K44 I46:K46 I48:K48 I50:K50 I52:K52 I54:K54 I56:K56 I58:K58 I60:K60 I62:K62 I64:K64 I66:K66 I68:K68 I70:K70 I72:K72 I74:K74 I76:K76 I78:K78 I80:K80 I82:K82 I84:K84 I86:K86 I88:K88 I90:K90 I92:K92 I94:K94 I96:K96 I98:K98 I100:K100 I102:K102 I104:K104 I106:K106 I108:K108 I110:K110 I112:K112 I114:K114 I116:K116 I118:K118 I120:K120 I122:K122 I124:K124 I126:K126 I128:K128 I130:K130 I132:K132 I134:K134 I136:K136 I138:K138 I140:K140 I142:K142 I144:K144 I146:K146 I148:K148 I150:K150 I152:K152 I154:K154 I156:K156 I158:K158 I160:K160 I162:K162 I164:K164 I166:K166 I168:K168 I170:K170 I172:K172 I174:K174 I176:K176 I178:K178 I180:K180 I182:K182 I184:K184 I186:K186 I188:K188 I190:K190 I192:K192 I194:K194 I196:K196 I198:K198 I200:K200 I202:K202 I204:K204 I206:K206 I208:K208 I210:K210 I212:K212 I214:K214 I216:K216 I218:K218 I220:K220 I222:K222 I224:K224 I226:K226 I228:K228 I230:K230 I232:K232 I234:K234 I236:K236 I238:K238 I240:K240 I242:K242 I244:K244 I246:K246 I248:K248 I250:K250 I252:K252 I254:K254 I256:K256 I258:K258 I260:K260 I262:K262 I264:K264 I266:K266 I268:K268 I270:K270 I272:K272 I274:K274 I276:K276 I278:K278 I280:K280 I282:K282 I284:K284 I286:K286 I288:K288 I290:K290 I292:K292 I294:K294 I296:K296 I298:K298 I300:K300 I302:K302 I304:K304 I306:K306 I308:K308 I310:K310 I312:K312 I314:K314 I316:K316 I318:K318 I320:K320 I322:K322 I324:K324 I326:K326 I328:K328 I330:K330 I332:K332 I334:K334 I336:K336 I338:K338 I340:K340 I342:K342 I344:K344 I346:K346 I348:K348 I350:K350 I352:K352 I354:K354 I356:K356 I358:K358 I360:K360 I362:K362 I364:K364 I366:K366 I368:K368 I370:K370 I372:K372 I374:K374 I376:K376 I378:K378 I380:K380 I382:K382 I384:K384 I386:K386 I388:K388 I390:K390 I392:K392 I394:K394 I396:K396 I398:K398 I400:K400 I402:K402 I404:K404 I406:K406 I408:K408 I410:K410 I412:K412 I414:K414 I416:K416 I418:K418 I420:K420 I422:K422 I424:K424 I426:K426 I428:K428 I430:K430 I432:K432 I434:K434">
    <cfRule type="containsText" dxfId="482" priority="1" operator="containsText" text="transited">
      <formula>NOT(ISERROR(SEARCH("transited",I18)))</formula>
    </cfRule>
  </conditionalFormatting>
  <conditionalFormatting sqref="M13:M14">
    <cfRule type="containsText" dxfId="481" priority="241" operator="containsText" text="Not applicable">
      <formula>NOT(ISERROR(SEARCH("Not applicable",M13)))</formula>
    </cfRule>
    <cfRule type="beginsWith" dxfId="480" priority="242" operator="beginsWith" text="Completed">
      <formula>LEFT(M13,LEN("Completed"))="Completed"</formula>
    </cfRule>
    <cfRule type="containsText" dxfId="479" priority="243" operator="containsText" text="In process">
      <formula>NOT(ISERROR(SEARCH("In process",M13)))</formula>
    </cfRule>
    <cfRule type="containsText" dxfId="478" priority="244" operator="containsText" text="Not completed">
      <formula>NOT(ISERROR(SEARCH("Not completed",M13)))</formula>
    </cfRule>
  </conditionalFormatting>
  <conditionalFormatting sqref="M16">
    <cfRule type="notContainsBlanks" dxfId="477" priority="236">
      <formula>LEN(TRIM(M16))&gt;0</formula>
    </cfRule>
  </conditionalFormatting>
  <conditionalFormatting sqref="M18 M20 M22 M24 M26 M28 M30 M32 M34 M36 M38 M40 M42 M44 M46 M48 M50 M52 M54 M56 M58 M60 M62 M64 M66 M68 M70 M72 M74 M76 M78 M80 M82 M84 M86 M88 M90 M92 M94 M96 M98 M100 M102 M104 M106 M108 M110 M112 M114 M116 M118 M120 M122 M124 M126 M128 M130 M132 M134 M136 M138 M140 M142 M144 M146 M148 M150 M152 M154 M156 M158 M160 M162 M164 M166 M168 M170 M172 M174 M176 M178 M180 M182 M184 M186 M188 M190 M192 M194 M196 M198 M200 M202 M204 M206 M208 M210 M212 M214 M216 M218 M220 M222 M224 M226 M228 M230 M232 M234 M236 M238 M240 M242 M244 M246 M248 M250 M252 M254 M256 M258 M260 M262 M264 M266 M268 M270 M272 M274 M276 M278 M280 M282 M284 M286 M288 M290 M292 M294 M296 M298 M300 M302 M304 M306 M308 M310 M312 M314 M316 M318 M320 M322 M324 M326 M328 M330 M332 M334 M336 M338 M340 M342 M344 M346 M348 M350 M352 M354 M356 M358 M360 M362 M364 M366 M368 M370 M372 M374 M376 M378 M380 M382 M384 M386 M388 M390 M392 M394 M396 M398 M400 M402 M404 M408 M410 M412 M414 M416 M418 M420 M422 M424 M426 M428 M430 M432 M434">
    <cfRule type="notContainsBlanks" dxfId="476" priority="225">
      <formula>LEN(TRIM(M18))&gt;0</formula>
    </cfRule>
  </conditionalFormatting>
  <conditionalFormatting sqref="M406">
    <cfRule type="notContainsBlanks" dxfId="475" priority="196">
      <formula>LEN(TRIM(M406))&gt;0</formula>
    </cfRule>
  </conditionalFormatting>
  <conditionalFormatting sqref="M406:Q406">
    <cfRule type="containsBlanks" dxfId="474" priority="201">
      <formula>LEN(TRIM(M406))=0</formula>
    </cfRule>
  </conditionalFormatting>
  <conditionalFormatting sqref="M16:R16 M18:R18 M20:R20 M22:R22 M24:R24 M26:R26 M28:R28 M30:R30 M32:R32 M34:R34 M36:R36 M38:R38 M40:R40 M42:R42 M44:R44 M46:R46 M48:R48 M50:R50 M52:R52 M54:R54 M56:R56 M58:R58 M60:Q60 M62:Q62 M64:Q64 M66:Q66 M68:Q68 M70:Q70 M72:Q72 M74:Q74 M76:Q76 M78:Q78 M80:Q80 M82:Q82 M84:Q84 M86:Q86 M88:Q88 M90:Q90 M92:Q92 M94:Q94 M96:Q96 M98:Q98 M100:Q100 M102:Q102 M104:Q104 M106:Q106 M108:Q108 M110:Q110 M112:Q112 M114:Q114 M116:Q116 M118:Q118 M120:Q120 M122:Q122 M124:Q124 M126:Q126 M128:Q128 M130:Q130 M132:Q132 M134:Q134 M136:Q136 M138:Q138 M140:Q140 M142:Q142 M144:Q144 M146:Q146 M148:Q148 M150:Q150 M152:Q152 M154:Q154 M156:Q156 M158:Q158 M160:Q160 M162:Q162 M164:Q164 M166:Q166 M168:Q168 M170:Q170 M172:Q172 M174:Q174 M176:Q176 M178:Q178 M180:Q180 M182:Q182 M184:Q184 M186:Q186 M188:Q188 M190:Q190 M192:Q192 M194:Q194 M196:Q196 M198:Q198 M200:Q200 M202:Q202 M204:Q204 M206:Q206 M208:Q208 M210:Q210 M212:Q212 M214:Q214 M216:Q216 M218:Q218 M220:Q220 M222:Q222 M224:Q224 M226:Q226 M228:Q228 M230:Q230 M232:Q232 M234:Q234 M236:Q236 M238:Q238 M240:Q240 M242:Q242 M244:Q244 M246:Q246 M248:Q248 M250:Q250 M252:Q252 M254:Q254 M256:Q256 M258:Q258 M260:Q260 M262:Q262 M264:Q264 M266:Q266 M268:Q268 M270:Q270 M272:Q272 M274:Q274 M276:Q276 M278:Q278 M280:Q280 M282:Q282 M284:Q284 M286:Q286 M288:Q288 M290:Q290 M292:Q292 M294:Q294 M296:Q296 M298:Q298 M300:Q300 M302:Q302 M304:Q304 M306:Q306 M308:Q308 M310:Q310 M312:Q312 M314:Q314 M316:Q316 M318:Q318 M320:Q320 M322:Q322 M324:Q324 M326:Q326 M328:Q328 M330:Q330 M332:Q332 M334:Q334 M336:Q336 M338:Q338 M340:Q340 M342:Q342 M344:Q344 M346:Q346 M348:Q348 M350:Q350 M352:Q352 M354:Q354 M356:Q356 M358:Q358 M360:Q360 M362:Q362 M364:Q364 M366:Q366 M368:Q368 M370:Q370 M372:Q372 M374:Q374 M376:Q376 M378:Q378 M380:Q380 M382:Q382 M384:Q384 M386:Q386 M388:Q388 M390:Q390 M392:Q392 M394:Q394 M396:Q396 M398:Q398 M400:Q400 M402:Q402 M404:Q404 M408:Q408 M410:Q410 M412:Q412 M414:Q414 M416:Q416 M418:Q418 M420:Q420 M422:Q422 M424:Q424 M426:Q426 M428:Q428 M430:Q430 M432:Q432 M434:Q434">
    <cfRule type="containsBlanks" dxfId="473" priority="240">
      <formula>LEN(TRIM(M16))=0</formula>
    </cfRule>
  </conditionalFormatting>
  <conditionalFormatting sqref="N16">
    <cfRule type="notContainsBlanks" dxfId="472" priority="239">
      <formula>LEN(TRIM(N16))&gt;0</formula>
    </cfRule>
  </conditionalFormatting>
  <conditionalFormatting sqref="N18 N20 N22 N24 N26 N28 N30 N32 N34 N36 N38 N40 N42 N44 N46 N48 N50 N52 N54 N56 N58 N60 N62 N64 N66 N68 N70 N72 N74 N76 N78 N80 N82 N84 N86 N88 N90 N92 N94 N96 N98 N100 N102 N104 N106 N108 N110 N112 N114 N116 N118 N120 N122 N124 N126 N128 N130 N132 N134 N136 N138 N140 N142 N144 N146 N148 N150 N152 N154 N156 N158 N160 N162 N164 N166 N168 N170 N172 N174 N176 N178 N180 N182 N184 N186 N188 N190 N192 N194 N196 N198 N200 N202 N204 N206 N208 N210 N212 N214 N216 N218 N220 N222 N224 N226 N228 N230 N232 N234 N236 N238 N240 N242 N244 N246 N248 N250 N252 N254 N256 N258 N260 N262 N264 N266 N268 N270 N272 N274 N276 N278 N280 N282 N284 N286 N288 N290 N292 N294 N296 N298 N300 N302 N304 N306 N308 N310 N312 N314 N316 N318 N320 N322 N324 N326 N328 N330 N332 N334 N336 N338 N340 N342 N344 N346 N348 N350 N352 N354 N356 N358 N360 N362 N364 N366 N368 N370 N372 N374 N376 N378 N380 N382 N384 N386 N388 N390 N392 N394 N396 N398 N400 N402 N404 N408 N410 N412 N414 N416 N418 N420 N422 N424 N426 N428 N430 N432 N434">
    <cfRule type="notContainsBlanks" dxfId="471" priority="228">
      <formula>LEN(TRIM(N18))&gt;0</formula>
    </cfRule>
  </conditionalFormatting>
  <conditionalFormatting sqref="N406">
    <cfRule type="notContainsBlanks" dxfId="470" priority="199">
      <formula>LEN(TRIM(N406))&gt;0</formula>
    </cfRule>
  </conditionalFormatting>
  <conditionalFormatting sqref="O16">
    <cfRule type="notContainsBlanks" dxfId="469" priority="238">
      <formula>LEN(TRIM(O16))&gt;0</formula>
    </cfRule>
  </conditionalFormatting>
  <conditionalFormatting sqref="O18 O20 O22 O24 O26 O28 O30 O32 O34 O36 O38 O40 O42 O44 O46 O48 O50 O52 O54 O56 O58 O60 O62 O64 O66 O68 O70 O72 O74 O76 O78 O80 O82 O84 O86 O88 O90 O92 O94 O96 O98 O100 O102 O104 O106 O108 O110 O112 O114 O116 O118 O120 O122 O124 O126 O128 O130 O132 O134 O136 O138 O140 O142 O144 O146 O148 O150 O152 O154 O156 O158 O160 O162 O164 O166 O168 O170 O172 O174 O176 O178 O180 O182 O184 O186 O188 O190 O192 O194 O196 O198 O200 O202 O204 O206 O208 O210 O212 O214 O216 O218 O220 O222 O224 O226 O228 O230 O232 O234 O236 O238 O240 O242 O244 O246 O248 O250 O252 O254 O256 O258 O260 O262 O264 O266 O268 O270 O272 O274 O276 O278 O280 O282 O284 O286 O288 O290 O292 O294 O296 O298 O300 O302 O304 O306 O308 O310 O312 O314 O316 O318 O320 O322 O324 O326 O328 O330 O332 O334 O336 O338 O340 O342 O344 O346 O348 O350 O352 O354 O356 O358 O360 O362 O364 O366 O368 O370 O372 O374 O376 O378 O380 O382 O384 O386 O388 O390 O392 O394 O396 O398 O400 O402 O404 O408 O410 O412 O414 O416 O418 O420 O422 O424 O426 O428 O430 O432 O434">
    <cfRule type="notContainsBlanks" dxfId="468" priority="227">
      <formula>LEN(TRIM(O18))&gt;0</formula>
    </cfRule>
  </conditionalFormatting>
  <conditionalFormatting sqref="O406">
    <cfRule type="notContainsBlanks" dxfId="467" priority="198">
      <formula>LEN(TRIM(O406))&gt;0</formula>
    </cfRule>
  </conditionalFormatting>
  <conditionalFormatting sqref="P16 P18 P20 P22 P24 P26 P28 P30 P32 P34 P36 P38 P40 P42 P44 P46 P48 P50 P52 P54 P56 P58 P60 P62 P64 P66 P68 P70 P72 P74 P76 P78 P80 P82 P84 P86 P88 P90 P92 P94 P96 P98 P100 P102 P104 P106 P108 P110 P112 P114 P116 P118 P120 P122 P124 P126 P128 P130 P132 P134 P136 P138 P140 P142 P144 P146 P148 P150 P152 P154 P156 P158 P160 P162 P164 P166 P168 P170 P172 P174 P176 P178 P180 P182 P184 P186 P188 P190 P192 P194 P196 P198 P200 P202 P204 P206 P208 P210 P212 P214 P216 P218 P220 P222 P224 P226 P228 P230 P232 P234 P236 P238 P240 P242 P244 P246 P248 P250 P252 P254 P256 P258 P260 P262 P264 P266 P268 P270 P272 P274 P276 P278 P280 P282 P284 P286 P288 P290 P292 P294 P296 P298 P300 P302 P304 P306 P308 P310 P312 P314 P316 P318 P320 P322 P324 P326 P328 P330 P332 P334 P336 P338 P340 P342 P344 P346 P348 P350 P352 P354 P356 P358 P360 P362 P364 P366 P368 P370 P372 P374 P376 P378 P380 P382 P384 P386 P388 P390 P392 P394 P396 P398 P400 P402 P404 P408 P410 P412 P414 P416 P418 P420 P422 P424 P426 P428 P430 P432 P434">
    <cfRule type="notContainsBlanks" dxfId="466" priority="231">
      <formula>LEN(TRIM(P16))&gt;0</formula>
    </cfRule>
  </conditionalFormatting>
  <conditionalFormatting sqref="P406">
    <cfRule type="notContainsBlanks" dxfId="465" priority="200">
      <formula>LEN(TRIM(P406))&gt;0</formula>
    </cfRule>
  </conditionalFormatting>
  <conditionalFormatting sqref="Q406">
    <cfRule type="notContainsBlanks" dxfId="464" priority="197">
      <formula>LEN(TRIM(Q406))&gt;0</formula>
    </cfRule>
  </conditionalFormatting>
  <conditionalFormatting sqref="Q16:R16">
    <cfRule type="notContainsBlanks" dxfId="463" priority="237">
      <formula>LEN(TRIM(Q16))&gt;0</formula>
    </cfRule>
  </conditionalFormatting>
  <conditionalFormatting sqref="Q18:R18 Q20:R20 Q22:R22 Q24:R24 Q26:R26 Q28:R28 Q30:R30 Q32:R32 Q34:R34 Q36:R36 Q38:R38 Q40:R40 Q42:R42 Q44:R44 Q46:R46 Q48:R48 Q50:R50 Q52:R52 Q54:R54 Q56:R56 Q58:R58 Q60 Q62 Q64 Q66 Q68 Q70 Q72 Q74 Q76 Q78 Q80 Q82 Q84 Q86 Q88 Q90 Q92 Q94 Q96 Q98 Q100 Q102 Q104 Q106 Q108 Q110 Q112 Q114 Q116 Q118 Q120 Q122 Q124 Q126 Q128 Q130 Q132 Q134 Q136 Q138 Q140 Q142 Q144 Q146 Q148 Q150 Q152 Q154 Q156 Q158 Q160 Q162 Q164 Q166 Q168 Q170 Q172 Q174 Q176 Q178 Q180 Q182 Q184 Q186 Q188 Q190 Q192 Q194 Q196 Q198 Q200 Q202 Q204 Q206 Q208 Q210 Q212 Q214 Q216 Q218 Q220 Q222 Q224 Q226 Q228 Q230 Q232 Q234 Q236 Q238 Q240 Q242 Q244 Q246 Q248 Q250 Q252 Q254 Q256 Q258 Q260 Q262 Q264 Q266 Q268 Q270 Q272 Q274 Q276 Q278 Q280 Q282 Q284 Q286 Q288 Q290 Q292 Q294 Q296 Q298 Q300 Q302 Q304 Q306 Q308 Q310 Q312 Q314 Q316 Q318 Q320 Q322 Q324 Q326 Q328 Q330 Q332 Q334 Q336 Q338 Q340 Q342 Q344 Q346 Q348 Q350 Q352 Q354 Q356 Q358 Q360 Q362 Q364 Q366 Q368 Q370 Q372 Q374 Q376 Q378 Q380 Q382 Q384 Q386 Q388 Q390 Q392 Q394 Q396 Q398 Q400 Q402 Q404 Q408 Q410 Q412 Q414 Q416 Q418 Q420 Q422 Q424 Q426 Q428 Q430 Q432 Q434">
    <cfRule type="notContainsBlanks" dxfId="462" priority="226">
      <formula>LEN(TRIM(Q18))&gt;0</formula>
    </cfRule>
  </conditionalFormatting>
  <conditionalFormatting sqref="S16 S18 S20 S22 S24 S26 S28 S30 S32 S34 S36 S38 S40 S42 S44 S46 S48 S50 S52 S54 S56">
    <cfRule type="notContainsBlanks" dxfId="461" priority="7">
      <formula>LEN(TRIM(S16))&gt;0</formula>
    </cfRule>
  </conditionalFormatting>
  <conditionalFormatting sqref="T16 T18 T20 T22 T24 T26 T28 T30 T32 T34 T36 T38 T40 T42 T44 T46 T48 T50 T52 T54 T56">
    <cfRule type="cellIs" dxfId="460" priority="6" operator="equal">
      <formula>0</formula>
    </cfRule>
  </conditionalFormatting>
  <conditionalFormatting sqref="V16:W16">
    <cfRule type="expression" dxfId="459" priority="229">
      <formula>$P$16="✓"</formula>
    </cfRule>
  </conditionalFormatting>
  <conditionalFormatting sqref="V18:W18">
    <cfRule type="expression" dxfId="458" priority="224">
      <formula>$P$384="✓"</formula>
    </cfRule>
  </conditionalFormatting>
  <conditionalFormatting sqref="V20:W20">
    <cfRule type="expression" dxfId="457" priority="223">
      <formula>$P$224="✓"</formula>
    </cfRule>
  </conditionalFormatting>
  <conditionalFormatting sqref="V22:W22">
    <cfRule type="expression" dxfId="456" priority="222">
      <formula>P246="✓"</formula>
    </cfRule>
  </conditionalFormatting>
  <conditionalFormatting sqref="V24:W24">
    <cfRule type="expression" dxfId="455" priority="221">
      <formula>$P$66="✓"</formula>
    </cfRule>
  </conditionalFormatting>
  <conditionalFormatting sqref="V26:W26">
    <cfRule type="expression" dxfId="454" priority="220">
      <formula>$P$434="✓"</formula>
    </cfRule>
  </conditionalFormatting>
  <conditionalFormatting sqref="V28:W28">
    <cfRule type="expression" dxfId="453" priority="219">
      <formula>$P$338="✓"</formula>
    </cfRule>
  </conditionalFormatting>
  <conditionalFormatting sqref="V30:W30">
    <cfRule type="expression" dxfId="452" priority="218">
      <formula>$P$250="✓"</formula>
    </cfRule>
  </conditionalFormatting>
  <conditionalFormatting sqref="V32:W32">
    <cfRule type="expression" dxfId="451" priority="217">
      <formula>$P$190="✓"</formula>
    </cfRule>
  </conditionalFormatting>
  <conditionalFormatting sqref="V34:W34">
    <cfRule type="expression" dxfId="450" priority="203">
      <formula>P84="✓"</formula>
    </cfRule>
  </conditionalFormatting>
  <conditionalFormatting sqref="V36:W36">
    <cfRule type="expression" dxfId="449" priority="202">
      <formula>P316="✓"</formula>
    </cfRule>
  </conditionalFormatting>
  <conditionalFormatting sqref="V38:W38">
    <cfRule type="expression" dxfId="448" priority="187">
      <formula>P216="✓"</formula>
    </cfRule>
  </conditionalFormatting>
  <conditionalFormatting sqref="V40:W40">
    <cfRule type="expression" dxfId="447" priority="188">
      <formula>P388="✓"</formula>
    </cfRule>
  </conditionalFormatting>
  <conditionalFormatting sqref="V42:W42">
    <cfRule type="expression" dxfId="446" priority="189">
      <formula>P54="✓"</formula>
    </cfRule>
  </conditionalFormatting>
  <conditionalFormatting sqref="V44:W44">
    <cfRule type="expression" dxfId="445" priority="190">
      <formula>P226="✓"</formula>
    </cfRule>
  </conditionalFormatting>
  <conditionalFormatting sqref="V46:W46">
    <cfRule type="expression" dxfId="444" priority="191">
      <formula>P82="✓"</formula>
    </cfRule>
  </conditionalFormatting>
  <conditionalFormatting sqref="V48:W48">
    <cfRule type="expression" dxfId="443" priority="192">
      <formula>P406="✓"</formula>
    </cfRule>
  </conditionalFormatting>
  <conditionalFormatting sqref="V50:W50">
    <cfRule type="expression" dxfId="442" priority="207">
      <formula>P36="✓"</formula>
    </cfRule>
  </conditionalFormatting>
  <conditionalFormatting sqref="V52:W52">
    <cfRule type="expression" dxfId="441" priority="193">
      <formula>P200="✓"</formula>
    </cfRule>
  </conditionalFormatting>
  <conditionalFormatting sqref="V54:W54">
    <cfRule type="expression" dxfId="440" priority="194">
      <formula>P320="✓"</formula>
    </cfRule>
  </conditionalFormatting>
  <conditionalFormatting sqref="V56:W56">
    <cfRule type="expression" dxfId="439" priority="195">
      <formula>P404="✓"</formula>
    </cfRule>
  </conditionalFormatting>
  <conditionalFormatting sqref="V38:AE38 AH38:AO38 V40:AE40 AH40:AO40 V42:AE42 AH42:AO42">
    <cfRule type="expression" dxfId="438" priority="245">
      <formula>F408="✓"</formula>
    </cfRule>
  </conditionalFormatting>
  <conditionalFormatting sqref="V12:AO12">
    <cfRule type="notContainsBlanks" dxfId="437" priority="9">
      <formula>LEN(TRIM(V12))&gt;0</formula>
    </cfRule>
  </conditionalFormatting>
  <conditionalFormatting sqref="V13:AO13">
    <cfRule type="cellIs" dxfId="436" priority="8" operator="equal">
      <formula>0</formula>
    </cfRule>
  </conditionalFormatting>
  <conditionalFormatting sqref="X16:Y16">
    <cfRule type="expression" dxfId="435" priority="103">
      <formula>P312="✓"</formula>
    </cfRule>
  </conditionalFormatting>
  <conditionalFormatting sqref="X18:Y18">
    <cfRule type="expression" dxfId="434" priority="216">
      <formula>$P$20="✓"</formula>
    </cfRule>
  </conditionalFormatting>
  <conditionalFormatting sqref="X20:Y20">
    <cfRule type="expression" dxfId="433" priority="119">
      <formula>P372="✓"</formula>
    </cfRule>
  </conditionalFormatting>
  <conditionalFormatting sqref="X22:Y22">
    <cfRule type="expression" dxfId="432" priority="101">
      <formula>P202="✓"</formula>
    </cfRule>
  </conditionalFormatting>
  <conditionalFormatting sqref="X24:Y24">
    <cfRule type="expression" dxfId="431" priority="180">
      <formula>P274="✓"</formula>
    </cfRule>
  </conditionalFormatting>
  <conditionalFormatting sqref="X26:Y26">
    <cfRule type="expression" dxfId="430" priority="181">
      <formula>P126="✓"</formula>
    </cfRule>
  </conditionalFormatting>
  <conditionalFormatting sqref="X28:Y28">
    <cfRule type="expression" dxfId="429" priority="182">
      <formula>P432="✓"</formula>
    </cfRule>
  </conditionalFormatting>
  <conditionalFormatting sqref="X30:Y30">
    <cfRule type="expression" dxfId="428" priority="183">
      <formula>P356="✓"</formula>
    </cfRule>
  </conditionalFormatting>
  <conditionalFormatting sqref="X32:Y32">
    <cfRule type="expression" dxfId="427" priority="184">
      <formula>P258="✓"</formula>
    </cfRule>
  </conditionalFormatting>
  <conditionalFormatting sqref="X34:Y34">
    <cfRule type="expression" dxfId="426" priority="185">
      <formula>P160="✓"</formula>
    </cfRule>
  </conditionalFormatting>
  <conditionalFormatting sqref="X36:Y36">
    <cfRule type="expression" dxfId="425" priority="186">
      <formula>P86="✓"</formula>
    </cfRule>
  </conditionalFormatting>
  <conditionalFormatting sqref="X38:Y38">
    <cfRule type="expression" dxfId="424" priority="14">
      <formula>P282="✓"</formula>
    </cfRule>
  </conditionalFormatting>
  <conditionalFormatting sqref="X40:Y40">
    <cfRule type="expression" dxfId="423" priority="15">
      <formula>P172="✓"</formula>
    </cfRule>
  </conditionalFormatting>
  <conditionalFormatting sqref="X42:Y42">
    <cfRule type="expression" dxfId="422" priority="16">
      <formula>P398="✓"</formula>
    </cfRule>
  </conditionalFormatting>
  <conditionalFormatting sqref="X44:Y44">
    <cfRule type="expression" dxfId="421" priority="17">
      <formula>P70="✓"</formula>
    </cfRule>
  </conditionalFormatting>
  <conditionalFormatting sqref="X46:Y46">
    <cfRule type="expression" dxfId="420" priority="19">
      <formula>P196="✓"</formula>
    </cfRule>
  </conditionalFormatting>
  <conditionalFormatting sqref="X48:Y48">
    <cfRule type="expression" dxfId="419" priority="18">
      <formula>P50="✓"</formula>
    </cfRule>
  </conditionalFormatting>
  <conditionalFormatting sqref="X50:Y50">
    <cfRule type="expression" dxfId="418" priority="13">
      <formula>P408="✓"</formula>
    </cfRule>
  </conditionalFormatting>
  <conditionalFormatting sqref="X52:Y52">
    <cfRule type="expression" dxfId="417" priority="206">
      <formula>P38="✓"</formula>
    </cfRule>
  </conditionalFormatting>
  <conditionalFormatting sqref="X54:Y54">
    <cfRule type="expression" dxfId="416" priority="12">
      <formula>P176="✓"</formula>
    </cfRule>
  </conditionalFormatting>
  <conditionalFormatting sqref="X56:Y56">
    <cfRule type="expression" dxfId="415" priority="11">
      <formula>P302="✓"</formula>
    </cfRule>
  </conditionalFormatting>
  <conditionalFormatting sqref="Z16:AA16">
    <cfRule type="expression" dxfId="414" priority="104">
      <formula>P44="✓"</formula>
    </cfRule>
  </conditionalFormatting>
  <conditionalFormatting sqref="Z18:AA18">
    <cfRule type="expression" dxfId="413" priority="114">
      <formula>P266="✓"</formula>
    </cfRule>
  </conditionalFormatting>
  <conditionalFormatting sqref="Z20:AA20">
    <cfRule type="expression" dxfId="412" priority="215">
      <formula>$P$22="✓"</formula>
    </cfRule>
  </conditionalFormatting>
  <conditionalFormatting sqref="Z22:AA22">
    <cfRule type="expression" dxfId="411" priority="118">
      <formula>P400="✓"</formula>
    </cfRule>
  </conditionalFormatting>
  <conditionalFormatting sqref="Z24:AA24">
    <cfRule type="expression" dxfId="410" priority="117">
      <formula>P154="✓"</formula>
    </cfRule>
  </conditionalFormatting>
  <conditionalFormatting sqref="Z26:AA26">
    <cfRule type="expression" dxfId="409" priority="106">
      <formula>P242="✓"</formula>
    </cfRule>
  </conditionalFormatting>
  <conditionalFormatting sqref="Z28:AA28">
    <cfRule type="expression" dxfId="408" priority="96">
      <formula>P74="✓"</formula>
    </cfRule>
  </conditionalFormatting>
  <conditionalFormatting sqref="Z30:AA30">
    <cfRule type="expression" dxfId="407" priority="97">
      <formula>P430="✓"</formula>
    </cfRule>
  </conditionalFormatting>
  <conditionalFormatting sqref="Z32:AA32">
    <cfRule type="expression" dxfId="406" priority="95">
      <formula>P344="✓"</formula>
    </cfRule>
  </conditionalFormatting>
  <conditionalFormatting sqref="Z34:AA34">
    <cfRule type="expression" dxfId="405" priority="34">
      <formula>P272="✓"</formula>
    </cfRule>
  </conditionalFormatting>
  <conditionalFormatting sqref="Z36:AA36">
    <cfRule type="expression" dxfId="404" priority="33">
      <formula>P170="✓"</formula>
    </cfRule>
  </conditionalFormatting>
  <conditionalFormatting sqref="Z38:AA38">
    <cfRule type="expression" dxfId="403" priority="31">
      <formula>P98="✓"</formula>
    </cfRule>
  </conditionalFormatting>
  <conditionalFormatting sqref="Z40:AA40">
    <cfRule type="expression" dxfId="402" priority="29">
      <formula>P240="✓"</formula>
    </cfRule>
  </conditionalFormatting>
  <conditionalFormatting sqref="Z42:AA42">
    <cfRule type="expression" dxfId="401" priority="28">
      <formula>P188="✓"</formula>
    </cfRule>
  </conditionalFormatting>
  <conditionalFormatting sqref="Z44:AA44">
    <cfRule type="expression" dxfId="400" priority="25">
      <formula>P394="✓"</formula>
    </cfRule>
  </conditionalFormatting>
  <conditionalFormatting sqref="Z46:AA46">
    <cfRule type="expression" dxfId="399" priority="120">
      <formula>P124="✓"</formula>
    </cfRule>
  </conditionalFormatting>
  <conditionalFormatting sqref="Z48:AA48">
    <cfRule type="expression" dxfId="398" priority="20">
      <formula>P236="✓"</formula>
    </cfRule>
  </conditionalFormatting>
  <conditionalFormatting sqref="Z50:AA50">
    <cfRule type="expression" dxfId="397" priority="21">
      <formula>P114="✓"</formula>
    </cfRule>
  </conditionalFormatting>
  <conditionalFormatting sqref="Z52:AA52">
    <cfRule type="expression" dxfId="396" priority="22">
      <formula>P412="✓"</formula>
    </cfRule>
  </conditionalFormatting>
  <conditionalFormatting sqref="Z54:AA54">
    <cfRule type="expression" dxfId="395" priority="205">
      <formula>P42="✓"</formula>
    </cfRule>
  </conditionalFormatting>
  <conditionalFormatting sqref="Z56:AA56">
    <cfRule type="expression" dxfId="394" priority="10">
      <formula>P138="✓"</formula>
    </cfRule>
  </conditionalFormatting>
  <conditionalFormatting sqref="AB16:AC16">
    <cfRule type="expression" dxfId="393" priority="111">
      <formula>P136="✓"</formula>
    </cfRule>
  </conditionalFormatting>
  <conditionalFormatting sqref="AB18:AC18">
    <cfRule type="expression" dxfId="392" priority="110">
      <formula>P62="✓"</formula>
    </cfRule>
  </conditionalFormatting>
  <conditionalFormatting sqref="AB20:AC20">
    <cfRule type="expression" dxfId="391" priority="109">
      <formula>P248="✓"</formula>
    </cfRule>
  </conditionalFormatting>
  <conditionalFormatting sqref="AB22:AC22">
    <cfRule type="expression" dxfId="390" priority="214">
      <formula>$P$18="✓"</formula>
    </cfRule>
  </conditionalFormatting>
  <conditionalFormatting sqref="AB24:AC24">
    <cfRule type="expression" dxfId="389" priority="116">
      <formula>P370="✓"</formula>
    </cfRule>
  </conditionalFormatting>
  <conditionalFormatting sqref="AB26:AC26">
    <cfRule type="expression" dxfId="388" priority="107">
      <formula>P132="✓"</formula>
    </cfRule>
  </conditionalFormatting>
  <conditionalFormatting sqref="AB28:AC28">
    <cfRule type="expression" dxfId="387" priority="100">
      <formula>P276="✓"</formula>
    </cfRule>
  </conditionalFormatting>
  <conditionalFormatting sqref="AB30:AC30">
    <cfRule type="expression" dxfId="386" priority="98">
      <formula>P64="✓"</formula>
    </cfRule>
  </conditionalFormatting>
  <conditionalFormatting sqref="AB32:AC32">
    <cfRule type="expression" dxfId="385" priority="94">
      <formula>P428="✓"</formula>
    </cfRule>
  </conditionalFormatting>
  <conditionalFormatting sqref="AB34:AC34">
    <cfRule type="expression" dxfId="384" priority="36">
      <formula>P350="✓"</formula>
    </cfRule>
  </conditionalFormatting>
  <conditionalFormatting sqref="AB36:AC36">
    <cfRule type="expression" dxfId="383" priority="37">
      <formula>P306="✓"</formula>
    </cfRule>
  </conditionalFormatting>
  <conditionalFormatting sqref="AB38:AC38">
    <cfRule type="expression" dxfId="382" priority="32">
      <formula>P186="✓"</formula>
    </cfRule>
  </conditionalFormatting>
  <conditionalFormatting sqref="AB40:AC40">
    <cfRule type="expression" dxfId="381" priority="30">
      <formula>P88="✓"</formula>
    </cfRule>
  </conditionalFormatting>
  <conditionalFormatting sqref="AB42:AC42">
    <cfRule type="expression" dxfId="380" priority="40">
      <formula>P324="✓"</formula>
    </cfRule>
  </conditionalFormatting>
  <conditionalFormatting sqref="AB44:AC44">
    <cfRule type="expression" dxfId="379" priority="27">
      <formula>P184="✓"</formula>
    </cfRule>
  </conditionalFormatting>
  <conditionalFormatting sqref="AB46:AC46">
    <cfRule type="expression" dxfId="378" priority="26">
      <formula>P378="✓"</formula>
    </cfRule>
  </conditionalFormatting>
  <conditionalFormatting sqref="AB48:AC48">
    <cfRule type="expression" dxfId="377" priority="24">
      <formula>P118="✓"</formula>
    </cfRule>
  </conditionalFormatting>
  <conditionalFormatting sqref="AB50:AC50">
    <cfRule type="expression" dxfId="376" priority="23">
      <formula>P194="✓"</formula>
    </cfRule>
  </conditionalFormatting>
  <conditionalFormatting sqref="AB52:AC52">
    <cfRule type="expression" dxfId="375" priority="122">
      <formula>P108="✓"</formula>
    </cfRule>
  </conditionalFormatting>
  <conditionalFormatting sqref="AB54:AC54">
    <cfRule type="expression" dxfId="374" priority="123">
      <formula>P410="✓"</formula>
    </cfRule>
  </conditionalFormatting>
  <conditionalFormatting sqref="AB56:AC56">
    <cfRule type="expression" dxfId="373" priority="204">
      <formula>P40="✓"</formula>
    </cfRule>
  </conditionalFormatting>
  <conditionalFormatting sqref="AD16:AE16">
    <cfRule type="expression" dxfId="372" priority="113">
      <formula>P284="✓"</formula>
    </cfRule>
  </conditionalFormatting>
  <conditionalFormatting sqref="AD18:AE18">
    <cfRule type="expression" dxfId="371" priority="112">
      <formula>P140="✓"</formula>
    </cfRule>
  </conditionalFormatting>
  <conditionalFormatting sqref="AD20:AE20">
    <cfRule type="expression" dxfId="370" priority="105">
      <formula>P128="✓"</formula>
    </cfRule>
  </conditionalFormatting>
  <conditionalFormatting sqref="AD22:AE22">
    <cfRule type="expression" dxfId="369" priority="115">
      <formula>P244="✓"</formula>
    </cfRule>
  </conditionalFormatting>
  <conditionalFormatting sqref="AD24:AE24">
    <cfRule type="expression" dxfId="368" priority="213">
      <formula>$P$24="✓"</formula>
    </cfRule>
  </conditionalFormatting>
  <conditionalFormatting sqref="AD26:AE26">
    <cfRule type="expression" dxfId="367" priority="108">
      <formula>P374="✓"</formula>
    </cfRule>
  </conditionalFormatting>
  <conditionalFormatting sqref="AD28:AE28">
    <cfRule type="expression" dxfId="366" priority="102">
      <formula>P150="✓"</formula>
    </cfRule>
  </conditionalFormatting>
  <conditionalFormatting sqref="AD30:AE30">
    <cfRule type="expression" dxfId="365" priority="99">
      <formula>P260="✓"</formula>
    </cfRule>
  </conditionalFormatting>
  <conditionalFormatting sqref="AD32:AE32">
    <cfRule type="expression" dxfId="364" priority="93">
      <formula>P56="✓"</formula>
    </cfRule>
  </conditionalFormatting>
  <conditionalFormatting sqref="AD34:AE34">
    <cfRule type="expression" dxfId="363" priority="35">
      <formula>P422="✓"</formula>
    </cfRule>
  </conditionalFormatting>
  <conditionalFormatting sqref="AD36:AE36">
    <cfRule type="expression" dxfId="362" priority="38">
      <formula>P342="✓"</formula>
    </cfRule>
  </conditionalFormatting>
  <conditionalFormatting sqref="AD38:AE38">
    <cfRule type="expression" dxfId="361" priority="39">
      <formula>P278="✓"</formula>
    </cfRule>
  </conditionalFormatting>
  <conditionalFormatting sqref="AD40:AE40">
    <cfRule type="expression" dxfId="360" priority="41">
      <formula>P162="✓"</formula>
    </cfRule>
  </conditionalFormatting>
  <conditionalFormatting sqref="AD42:AE42">
    <cfRule type="expression" dxfId="359" priority="54">
      <formula>P60="✓"</formula>
    </cfRule>
  </conditionalFormatting>
  <conditionalFormatting sqref="AD44:AE44">
    <cfRule type="expression" dxfId="358" priority="42">
      <formula>P252="✓"</formula>
    </cfRule>
  </conditionalFormatting>
  <conditionalFormatting sqref="AD46:AE46">
    <cfRule type="expression" dxfId="357" priority="43">
      <formula>P198="✓"</formula>
    </cfRule>
  </conditionalFormatting>
  <conditionalFormatting sqref="AD48:AE48">
    <cfRule type="expression" dxfId="356" priority="44">
      <formula>P366="✓"</formula>
    </cfRule>
  </conditionalFormatting>
  <conditionalFormatting sqref="AD50:AE50">
    <cfRule type="expression" dxfId="355" priority="127">
      <formula>P100="✓"</formula>
    </cfRule>
  </conditionalFormatting>
  <conditionalFormatting sqref="AD52:AE52">
    <cfRule type="expression" dxfId="354" priority="45">
      <formula>P146="✓"</formula>
    </cfRule>
  </conditionalFormatting>
  <conditionalFormatting sqref="AD54:AE54">
    <cfRule type="expression" dxfId="353" priority="124">
      <formula>P78="✓"</formula>
    </cfRule>
  </conditionalFormatting>
  <conditionalFormatting sqref="AD56:AE56">
    <cfRule type="expression" dxfId="352" priority="125">
      <formula>P414="✓"</formula>
    </cfRule>
  </conditionalFormatting>
  <conditionalFormatting sqref="AF16:AG16">
    <cfRule type="expression" dxfId="351" priority="142">
      <formula>P142="✓"</formula>
    </cfRule>
  </conditionalFormatting>
  <conditionalFormatting sqref="AF18:AG18">
    <cfRule type="expression" dxfId="350" priority="143">
      <formula>P292="✓"</formula>
    </cfRule>
  </conditionalFormatting>
  <conditionalFormatting sqref="AF20:AG20">
    <cfRule type="expression" dxfId="349" priority="144">
      <formula>P144="✓"</formula>
    </cfRule>
  </conditionalFormatting>
  <conditionalFormatting sqref="AF22:AG22">
    <cfRule type="expression" dxfId="348" priority="145">
      <formula>P46="✓"</formula>
    </cfRule>
  </conditionalFormatting>
  <conditionalFormatting sqref="AF24:AG24">
    <cfRule type="expression" dxfId="347" priority="146">
      <formula>P270="✓"</formula>
    </cfRule>
  </conditionalFormatting>
  <conditionalFormatting sqref="AF26:AG26">
    <cfRule type="expression" dxfId="346" priority="212">
      <formula>P26="✓"</formula>
    </cfRule>
  </conditionalFormatting>
  <conditionalFormatting sqref="AF28:AG28">
    <cfRule type="expression" dxfId="345" priority="147">
      <formula>P368="✓"</formula>
    </cfRule>
  </conditionalFormatting>
  <conditionalFormatting sqref="AF30:AG30">
    <cfRule type="expression" dxfId="344" priority="148">
      <formula>P158="✓"</formula>
    </cfRule>
  </conditionalFormatting>
  <conditionalFormatting sqref="AF32:AG32">
    <cfRule type="expression" dxfId="343" priority="92">
      <formula>P280="✓"</formula>
    </cfRule>
  </conditionalFormatting>
  <conditionalFormatting sqref="AF34:AG34">
    <cfRule type="expression" dxfId="342" priority="50">
      <formula>P80="✓"</formula>
    </cfRule>
  </conditionalFormatting>
  <conditionalFormatting sqref="AF36:AG36">
    <cfRule type="expression" dxfId="341" priority="51">
      <formula>P418="✓"</formula>
    </cfRule>
  </conditionalFormatting>
  <conditionalFormatting sqref="AF38:AG38">
    <cfRule type="expression" dxfId="340" priority="52">
      <formula>P348="✓"</formula>
    </cfRule>
  </conditionalFormatting>
  <conditionalFormatting sqref="AF40:AG40">
    <cfRule type="expression" dxfId="339" priority="53">
      <formula>P288="✓"</formula>
    </cfRule>
  </conditionalFormatting>
  <conditionalFormatting sqref="AF42:AG42">
    <cfRule type="expression" dxfId="338" priority="67">
      <formula>P210="✓"</formula>
    </cfRule>
  </conditionalFormatting>
  <conditionalFormatting sqref="AF44:AG44">
    <cfRule type="expression" dxfId="337" priority="141">
      <formula>P122="✓"</formula>
    </cfRule>
  </conditionalFormatting>
  <conditionalFormatting sqref="AF46:AG46">
    <cfRule type="expression" dxfId="336" priority="56">
      <formula>P268="✓"</formula>
    </cfRule>
  </conditionalFormatting>
  <conditionalFormatting sqref="AF48:AG48">
    <cfRule type="expression" dxfId="335" priority="55">
      <formula>P130="✓"</formula>
    </cfRule>
  </conditionalFormatting>
  <conditionalFormatting sqref="AF50:AG50">
    <cfRule type="expression" dxfId="334" priority="47">
      <formula>P364="✓"</formula>
    </cfRule>
  </conditionalFormatting>
  <conditionalFormatting sqref="AF52:AG52">
    <cfRule type="expression" dxfId="333" priority="121">
      <formula>P102="✓"</formula>
    </cfRule>
  </conditionalFormatting>
  <conditionalFormatting sqref="AF54:AG54">
    <cfRule type="expression" dxfId="332" priority="126">
      <formula>P214="✓"</formula>
    </cfRule>
  </conditionalFormatting>
  <conditionalFormatting sqref="AF56:AG56">
    <cfRule type="expression" dxfId="331" priority="46">
      <formula>P110="✓"</formula>
    </cfRule>
  </conditionalFormatting>
  <conditionalFormatting sqref="AH16:AI16">
    <cfRule type="expression" dxfId="330" priority="157">
      <formula>P376="✓"</formula>
    </cfRule>
  </conditionalFormatting>
  <conditionalFormatting sqref="AH18:AI18">
    <cfRule type="expression" dxfId="329" priority="156">
      <formula>P212="✓"</formula>
    </cfRule>
  </conditionalFormatting>
  <conditionalFormatting sqref="AH20:AI20">
    <cfRule type="expression" dxfId="328" priority="155">
      <formula>P304="✓"</formula>
    </cfRule>
  </conditionalFormatting>
  <conditionalFormatting sqref="AH22:AI22">
    <cfRule type="expression" dxfId="327" priority="154">
      <formula>P134="✓"</formula>
    </cfRule>
  </conditionalFormatting>
  <conditionalFormatting sqref="AH24:AI24">
    <cfRule type="expression" dxfId="326" priority="153">
      <formula>P94="✓"</formula>
    </cfRule>
  </conditionalFormatting>
  <conditionalFormatting sqref="AH26:AI26">
    <cfRule type="expression" dxfId="325" priority="152">
      <formula>P256="✓"</formula>
    </cfRule>
  </conditionalFormatting>
  <conditionalFormatting sqref="AH28:AI28">
    <cfRule type="expression" dxfId="324" priority="211">
      <formula>$P$28="✓"</formula>
    </cfRule>
  </conditionalFormatting>
  <conditionalFormatting sqref="AH30:AI30">
    <cfRule type="expression" dxfId="323" priority="149">
      <formula>P382="✓"</formula>
    </cfRule>
  </conditionalFormatting>
  <conditionalFormatting sqref="AH32:AI32">
    <cfRule type="expression" dxfId="322" priority="91">
      <formula>P178="✓"</formula>
    </cfRule>
  </conditionalFormatting>
  <conditionalFormatting sqref="AH34:AI34">
    <cfRule type="expression" dxfId="321" priority="87">
      <formula>P262="✓"</formula>
    </cfRule>
  </conditionalFormatting>
  <conditionalFormatting sqref="AH36:AI36">
    <cfRule type="expression" dxfId="320" priority="70">
      <formula>P72="✓"</formula>
    </cfRule>
  </conditionalFormatting>
  <conditionalFormatting sqref="AH38:AI38">
    <cfRule type="expression" dxfId="319" priority="74">
      <formula>P426="✓"</formula>
    </cfRule>
  </conditionalFormatting>
  <conditionalFormatting sqref="AH40:AI40">
    <cfRule type="expression" dxfId="318" priority="69">
      <formula>P336="✓"</formula>
    </cfRule>
  </conditionalFormatting>
  <conditionalFormatting sqref="AH42:AI42">
    <cfRule type="expression" dxfId="317" priority="68">
      <formula>P300="✓"</formula>
    </cfRule>
  </conditionalFormatting>
  <conditionalFormatting sqref="AH44:AI44">
    <cfRule type="expression" dxfId="316" priority="85">
      <formula>P156="✓"</formula>
    </cfRule>
  </conditionalFormatting>
  <conditionalFormatting sqref="AH46:AI46">
    <cfRule type="expression" dxfId="315" priority="86">
      <formula>P104="✓"</formula>
    </cfRule>
  </conditionalFormatting>
  <conditionalFormatting sqref="AH48:AI48">
    <cfRule type="expression" dxfId="314" priority="48">
      <formula>P286="✓"</formula>
    </cfRule>
  </conditionalFormatting>
  <conditionalFormatting sqref="AH50:AI50">
    <cfRule type="expression" dxfId="313" priority="128">
      <formula>P208="✓"</formula>
    </cfRule>
  </conditionalFormatting>
  <conditionalFormatting sqref="AH52:AI52">
    <cfRule type="expression" dxfId="312" priority="130">
      <formula>P362="✓"</formula>
    </cfRule>
  </conditionalFormatting>
  <conditionalFormatting sqref="AH54:AI54">
    <cfRule type="expression" dxfId="311" priority="57">
      <formula>P52="✓"</formula>
    </cfRule>
  </conditionalFormatting>
  <conditionalFormatting sqref="AH56:AI56">
    <cfRule type="expression" dxfId="310" priority="58">
      <formula>P180="✓"</formula>
    </cfRule>
  </conditionalFormatting>
  <conditionalFormatting sqref="AH44:AO44">
    <cfRule type="expression" dxfId="309" priority="246">
      <formula>R406="✓"</formula>
    </cfRule>
  </conditionalFormatting>
  <conditionalFormatting sqref="AJ16:AK16">
    <cfRule type="expression" dxfId="308" priority="158">
      <formula>P332="✓"</formula>
    </cfRule>
  </conditionalFormatting>
  <conditionalFormatting sqref="AJ18:AK18">
    <cfRule type="expression" dxfId="307" priority="159">
      <formula>P396="✓"</formula>
    </cfRule>
  </conditionalFormatting>
  <conditionalFormatting sqref="AJ20:AK20">
    <cfRule type="expression" dxfId="306" priority="160">
      <formula>P168="✓"</formula>
    </cfRule>
  </conditionalFormatting>
  <conditionalFormatting sqref="AJ22:AK22">
    <cfRule type="expression" dxfId="305" priority="161">
      <formula>P314="✓"</formula>
    </cfRule>
  </conditionalFormatting>
  <conditionalFormatting sqref="AJ24:AK24">
    <cfRule type="expression" dxfId="304" priority="162">
      <formula>P174="✓"</formula>
    </cfRule>
  </conditionalFormatting>
  <conditionalFormatting sqref="AJ26:AK26">
    <cfRule type="expression" dxfId="303" priority="151">
      <formula>P68="✓"</formula>
    </cfRule>
  </conditionalFormatting>
  <conditionalFormatting sqref="AJ28:AK28">
    <cfRule type="expression" dxfId="302" priority="150">
      <formula>P290="✓"</formula>
    </cfRule>
  </conditionalFormatting>
  <conditionalFormatting sqref="AJ30:AK30">
    <cfRule type="expression" dxfId="301" priority="210">
      <formula>$P$30="✓"</formula>
    </cfRule>
  </conditionalFormatting>
  <conditionalFormatting sqref="AJ32:AK32">
    <cfRule type="expression" dxfId="300" priority="89">
      <formula>P386="✓"</formula>
    </cfRule>
  </conditionalFormatting>
  <conditionalFormatting sqref="AJ34:AK34">
    <cfRule type="expression" dxfId="299" priority="88">
      <formula>P182="✓"</formula>
    </cfRule>
  </conditionalFormatting>
  <conditionalFormatting sqref="AJ36:AK36">
    <cfRule type="expression" dxfId="298" priority="71">
      <formula>P330="✓"</formula>
    </cfRule>
  </conditionalFormatting>
  <conditionalFormatting sqref="AJ38:AK38">
    <cfRule type="expression" dxfId="297" priority="72">
      <formula>P58="✓"</formula>
    </cfRule>
  </conditionalFormatting>
  <conditionalFormatting sqref="AJ40:AK40">
    <cfRule type="expression" dxfId="296" priority="73">
      <formula>P424="✓"</formula>
    </cfRule>
  </conditionalFormatting>
  <conditionalFormatting sqref="AJ42:AK42">
    <cfRule type="expression" dxfId="295" priority="84">
      <formula>P354="✓"</formula>
    </cfRule>
  </conditionalFormatting>
  <conditionalFormatting sqref="AJ44:AK44">
    <cfRule type="expression" dxfId="294" priority="140">
      <formula>P318="✓"</formula>
    </cfRule>
  </conditionalFormatting>
  <conditionalFormatting sqref="AJ46:AK46">
    <cfRule type="expression" dxfId="293" priority="66">
      <formula>P192="✓"</formula>
    </cfRule>
  </conditionalFormatting>
  <conditionalFormatting sqref="AJ48:AK48">
    <cfRule type="expression" dxfId="292" priority="49">
      <formula>P120="✓"</formula>
    </cfRule>
  </conditionalFormatting>
  <conditionalFormatting sqref="AJ50:AK50">
    <cfRule type="expression" dxfId="291" priority="129">
      <formula>P254="✓"</formula>
    </cfRule>
  </conditionalFormatting>
  <conditionalFormatting sqref="AJ52:AK52">
    <cfRule type="expression" dxfId="290" priority="134">
      <formula>P218="✓"</formula>
    </cfRule>
  </conditionalFormatting>
  <conditionalFormatting sqref="AJ54:AK54">
    <cfRule type="expression" dxfId="289" priority="131">
      <formula>P360="✓"</formula>
    </cfRule>
  </conditionalFormatting>
  <conditionalFormatting sqref="AJ56:AK56">
    <cfRule type="expression" dxfId="288" priority="59">
      <formula>P116="✓"</formula>
    </cfRule>
  </conditionalFormatting>
  <conditionalFormatting sqref="AL16:AM16">
    <cfRule type="expression" dxfId="287" priority="167">
      <formula>P222="✓"</formula>
    </cfRule>
  </conditionalFormatting>
  <conditionalFormatting sqref="AL18:AM18">
    <cfRule type="expression" dxfId="286" priority="166">
      <formula>P352="✓"</formula>
    </cfRule>
  </conditionalFormatting>
  <conditionalFormatting sqref="AL20:AM20">
    <cfRule type="expression" dxfId="285" priority="165">
      <formula>P390="✓"</formula>
    </cfRule>
  </conditionalFormatting>
  <conditionalFormatting sqref="AL22:AM22">
    <cfRule type="expression" dxfId="284" priority="164">
      <formula>P206="✓"</formula>
    </cfRule>
  </conditionalFormatting>
  <conditionalFormatting sqref="AL24:AM24">
    <cfRule type="expression" dxfId="283" priority="163">
      <formula>P298="✓"</formula>
    </cfRule>
  </conditionalFormatting>
  <conditionalFormatting sqref="AL26:AM26">
    <cfRule type="expression" dxfId="282" priority="174">
      <formula>P220="✓"</formula>
    </cfRule>
  </conditionalFormatting>
  <conditionalFormatting sqref="AL28:AM28">
    <cfRule type="expression" dxfId="281" priority="175">
      <formula>P76="✓"</formula>
    </cfRule>
  </conditionalFormatting>
  <conditionalFormatting sqref="AL30:AM30">
    <cfRule type="expression" dxfId="280" priority="176">
      <formula>P322="✓"</formula>
    </cfRule>
  </conditionalFormatting>
  <conditionalFormatting sqref="AL32:AM32">
    <cfRule type="expression" dxfId="279" priority="209">
      <formula>P32="✓"</formula>
    </cfRule>
  </conditionalFormatting>
  <conditionalFormatting sqref="AL34:AM34">
    <cfRule type="expression" dxfId="278" priority="90">
      <formula>P392="✓"</formula>
    </cfRule>
  </conditionalFormatting>
  <conditionalFormatting sqref="AL36:AM36">
    <cfRule type="expression" dxfId="277" priority="79">
      <formula>P164="✓"</formula>
    </cfRule>
  </conditionalFormatting>
  <conditionalFormatting sqref="AL38:AM38">
    <cfRule type="expression" dxfId="276" priority="78">
      <formula>P326="✓"</formula>
    </cfRule>
  </conditionalFormatting>
  <conditionalFormatting sqref="AL40:AM40">
    <cfRule type="expression" dxfId="275" priority="77">
      <formula>P96="✓"</formula>
    </cfRule>
  </conditionalFormatting>
  <conditionalFormatting sqref="AL42:AM42">
    <cfRule type="expression" dxfId="274" priority="76">
      <formula>P416="✓"</formula>
    </cfRule>
  </conditionalFormatting>
  <conditionalFormatting sqref="AL44:AM44">
    <cfRule type="expression" dxfId="273" priority="139">
      <formula>P334="✓"</formula>
    </cfRule>
  </conditionalFormatting>
  <conditionalFormatting sqref="AL46:AM46">
    <cfRule type="expression" dxfId="272" priority="138">
      <formula>P294="✓"</formula>
    </cfRule>
  </conditionalFormatting>
  <conditionalFormatting sqref="AL48:AM48">
    <cfRule type="expression" dxfId="271" priority="65">
      <formula>P232="✓"</formula>
    </cfRule>
  </conditionalFormatting>
  <conditionalFormatting sqref="AL50:AM50">
    <cfRule type="expression" dxfId="270" priority="135">
      <formula>P106="✓"</formula>
    </cfRule>
  </conditionalFormatting>
  <conditionalFormatting sqref="AL52:AM52">
    <cfRule type="expression" dxfId="269" priority="133">
      <formula>P238="✓"</formula>
    </cfRule>
  </conditionalFormatting>
  <conditionalFormatting sqref="AL54:AM54">
    <cfRule type="expression" dxfId="268" priority="61">
      <formula>P228="✓"</formula>
    </cfRule>
  </conditionalFormatting>
  <conditionalFormatting sqref="AL56:AM56">
    <cfRule type="expression" dxfId="267" priority="60">
      <formula>P358="✓"</formula>
    </cfRule>
  </conditionalFormatting>
  <conditionalFormatting sqref="AN16:AO16">
    <cfRule type="expression" dxfId="266" priority="169">
      <formula>P48="✓"</formula>
    </cfRule>
  </conditionalFormatting>
  <conditionalFormatting sqref="AN18:AO18">
    <cfRule type="expression" dxfId="265" priority="168">
      <formula>P230="✓"</formula>
    </cfRule>
  </conditionalFormatting>
  <conditionalFormatting sqref="AN20:AO20">
    <cfRule type="expression" dxfId="264" priority="170">
      <formula>P346="✓"</formula>
    </cfRule>
  </conditionalFormatting>
  <conditionalFormatting sqref="AN22:AO22">
    <cfRule type="expression" dxfId="263" priority="171">
      <formula>P380="✓"</formula>
    </cfRule>
  </conditionalFormatting>
  <conditionalFormatting sqref="AN24:AO24">
    <cfRule type="expression" dxfId="262" priority="172">
      <formula>P166="✓"</formula>
    </cfRule>
  </conditionalFormatting>
  <conditionalFormatting sqref="AN26:AO26">
    <cfRule type="expression" dxfId="261" priority="173">
      <formula>P310="✓"</formula>
    </cfRule>
  </conditionalFormatting>
  <conditionalFormatting sqref="AN28:AO28">
    <cfRule type="expression" dxfId="260" priority="179">
      <formula>P148="✓"</formula>
    </cfRule>
  </conditionalFormatting>
  <conditionalFormatting sqref="AN30:AO30">
    <cfRule type="expression" dxfId="259" priority="178">
      <formula>P92="✓"</formula>
    </cfRule>
  </conditionalFormatting>
  <conditionalFormatting sqref="AN32:AO32">
    <cfRule type="expression" dxfId="258" priority="177">
      <formula>P264="✓"</formula>
    </cfRule>
  </conditionalFormatting>
  <conditionalFormatting sqref="AN34:AO34">
    <cfRule type="expression" dxfId="257" priority="208">
      <formula>P34="✓"</formula>
    </cfRule>
  </conditionalFormatting>
  <conditionalFormatting sqref="AN36:AO36">
    <cfRule type="expression" dxfId="256" priority="80">
      <formula>P402="✓"</formula>
    </cfRule>
  </conditionalFormatting>
  <conditionalFormatting sqref="AN38:AO38">
    <cfRule type="expression" dxfId="255" priority="81">
      <formula>P204="✓"</formula>
    </cfRule>
  </conditionalFormatting>
  <conditionalFormatting sqref="AN40:AO40">
    <cfRule type="expression" dxfId="254" priority="82">
      <formula>P296="✓"</formula>
    </cfRule>
  </conditionalFormatting>
  <conditionalFormatting sqref="AN42:AO42">
    <cfRule type="expression" dxfId="253" priority="83">
      <formula>P90="✓"</formula>
    </cfRule>
  </conditionalFormatting>
  <conditionalFormatting sqref="AN44:AO44">
    <cfRule type="expression" dxfId="252" priority="75">
      <formula>P420="✓"</formula>
    </cfRule>
  </conditionalFormatting>
  <conditionalFormatting sqref="AN46:AO46">
    <cfRule type="expression" dxfId="251" priority="137">
      <formula>P340="✓"</formula>
    </cfRule>
  </conditionalFormatting>
  <conditionalFormatting sqref="AN48:AO48">
    <cfRule type="expression" dxfId="250" priority="136">
      <formula>P308="✓"</formula>
    </cfRule>
  </conditionalFormatting>
  <conditionalFormatting sqref="AN50:AO50">
    <cfRule type="expression" dxfId="249" priority="64">
      <formula>P234="✓"</formula>
    </cfRule>
  </conditionalFormatting>
  <conditionalFormatting sqref="AN52:AO52">
    <cfRule type="expression" dxfId="248" priority="132">
      <formula>P112="✓"</formula>
    </cfRule>
  </conditionalFormatting>
  <conditionalFormatting sqref="AN54:AO54">
    <cfRule type="expression" dxfId="247" priority="63">
      <formula>P328="✓"</formula>
    </cfRule>
  </conditionalFormatting>
  <conditionalFormatting sqref="AN56:AO56">
    <cfRule type="expression" dxfId="246" priority="62">
      <formula>P152="✓"</formula>
    </cfRule>
  </conditionalFormatting>
  <dataValidations count="1">
    <dataValidation type="list" allowBlank="1" showInputMessage="1" showErrorMessage="1" sqref="I16:K16 I18:K18 I20:K20 I22:K22 I24:K24 I26:K26 I28:K28 I30:K30 I32:K32 I34:K34 I36:K36 I38:K38 I40:K40 I42:K42 I44:K44 I46:K46 I48:K48 I50:K50 I52:K52 I54:K54 I56:K56 I58:K58 I60:K60 I62:K62 I64:K64 I66:K66 I68:K68 I70:K70 I72:K72 I74:K74 I76:K76 I78:K78 I80:K80 I82:K82 I84:K84 I86:K86 I88:K88 I90:K90 I92:K92 I94:K94 I96:K96 I98:K98 I100:K100 I102:K102 I104:K104 I106:K106 I108:K108 I110:K110 I112:K112 I114:K114 I116:K116 I118:K118 I120:K120 I122:K122 I124:K124 I126:K126 I128:K128 I130:K130 I132:K132 I134:K134 I136:K136 I138:K138 I140:K140 I142:K142 I144:K144 I146:K146 I148:K148 I150:K150 I152:K152 I154:K154 I156:K156 I158:K158 I160:K160 I162:K162 I164:K164 I166:K166 I168:K168 I170:K170 I172:K172 I174:K174 I176:K176 I178:K178 I180:K180 I182:K182 I184:K184 I186:K186 I188:K188 I190:K190 I192:K192 I194:K194 I196:K196 I198:K198 I200:K200 I202:K202 I204:K204 I206:K206 I208:K208 I210:K210 I212:K212 I214:K214 I216:K216 I218:K218 I220:K220 I222:K222 I224:K224 I226:K226 I228:K228 I230:K230 I232:K232 I234:K234 I236:K236 I238:K238 I240:K240 I242:K242 I244:K244 I246:K246 I248:K248 I250:K250 I252:K252 I254:K254 I256:K256 I258:K258 I260:K260 I262:K262 I264:K264 I266:K266 I268:K268 I270:K270 I272:K272 I274:K274 I276:K276 I278:K278 I280:K280 I282:K282 I284:K284 I286:K286 I288:K288 I290:K290 I292:K292 I294:K294 I296:K296 I298:K298 I300:K300 I302:K302 I304:K304 I306:K306 I308:K308 I310:K310 I312:K312 I314:K314 I316:K316 I318:K318 I320:K320 I322:K322 I324:K324 I326:K326 I328:K328 I330:K330 I332:K332 I334:K334 I336:K336 I338:K338 I340:K340 I342:K342 I344:K344 I346:K346 I348:K348 I350:K350 I352:K352 I354:K354 I356:K356 I358:K358 I360:K360 I362:K362 I364:K364 I366:K366 I368:K368 I370:K370 I372:K372 I374:K374 I376:K376 I378:K378 I380:K380 I382:K382 I384:K384 I386:K386 I388:K388 I390:K390 I392:K392 I394:K394 I396:K396 I398:K398 I400:K400 I402:K402 I404:K404 I406:K406 I408:K408 I410:K410 I412:K412 I414:K414 I416:K416 I418:K418 I420:K420 I422:K422 I424:K424 I426:K426 I428:K428 I430:K430 I432:K432 I434:K434" xr:uid="{625359C3-84C8-41B6-BEEC-F7B921B295BD}">
      <formula1>$M$14:$Q$14</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F748C-BF0C-4BE6-88C6-07DFC6776682}">
  <sheetPr>
    <tabColor rgb="FF002060"/>
  </sheetPr>
  <dimension ref="A1:AO435"/>
  <sheetViews>
    <sheetView workbookViewId="0">
      <selection activeCell="S56" sqref="S56"/>
    </sheetView>
  </sheetViews>
  <sheetFormatPr defaultColWidth="8.88671875" defaultRowHeight="14.4" x14ac:dyDescent="0.3"/>
  <cols>
    <col min="1" max="1" width="3.77734375" style="3" customWidth="1"/>
    <col min="2" max="7" width="8.88671875" style="2"/>
    <col min="8" max="10" width="8.88671875" style="13"/>
    <col min="11" max="15" width="8.88671875" style="2"/>
    <col min="16" max="17" width="8.88671875" style="15"/>
    <col min="18" max="16384" width="8.88671875" style="2"/>
  </cols>
  <sheetData>
    <row r="1" spans="1:41" ht="15" thickBot="1" x14ac:dyDescent="0.35">
      <c r="B1" s="4"/>
      <c r="C1" s="4"/>
      <c r="D1" s="4"/>
      <c r="E1" s="4"/>
      <c r="F1" s="4"/>
      <c r="G1" s="4"/>
      <c r="H1" s="4"/>
      <c r="I1" s="4"/>
      <c r="J1" s="4"/>
      <c r="K1" s="4"/>
      <c r="L1" s="4"/>
      <c r="M1" s="4"/>
      <c r="N1" s="4"/>
      <c r="O1" s="4"/>
      <c r="P1" s="14"/>
      <c r="Q1" s="14"/>
      <c r="R1" s="4"/>
      <c r="S1" s="4"/>
      <c r="T1" s="4"/>
      <c r="U1" s="4"/>
      <c r="V1" s="4"/>
      <c r="W1" s="4"/>
    </row>
    <row r="2" spans="1:41" x14ac:dyDescent="0.3">
      <c r="A2" s="5"/>
      <c r="H2" s="2"/>
      <c r="I2" s="2"/>
      <c r="J2" s="2"/>
      <c r="W2" s="5"/>
    </row>
    <row r="3" spans="1:41" x14ac:dyDescent="0.3">
      <c r="A3" s="5"/>
      <c r="H3" s="2"/>
      <c r="I3" s="2"/>
      <c r="J3" s="2"/>
      <c r="W3" s="5"/>
    </row>
    <row r="4" spans="1:41" x14ac:dyDescent="0.3">
      <c r="A4" s="5"/>
      <c r="H4" s="2"/>
      <c r="I4" s="2"/>
      <c r="J4" s="2"/>
      <c r="W4" s="5"/>
    </row>
    <row r="5" spans="1:41" x14ac:dyDescent="0.3">
      <c r="A5" s="5"/>
      <c r="H5" s="2"/>
      <c r="I5" s="2"/>
      <c r="J5" s="2"/>
      <c r="W5" s="5"/>
    </row>
    <row r="6" spans="1:41" ht="15" thickBot="1" x14ac:dyDescent="0.35">
      <c r="A6" s="5"/>
      <c r="H6" s="2"/>
      <c r="I6" s="2"/>
      <c r="J6" s="2"/>
      <c r="P6" s="14"/>
      <c r="Q6" s="14"/>
      <c r="R6" s="4"/>
      <c r="S6" s="4"/>
      <c r="T6" s="4"/>
      <c r="U6" s="4"/>
      <c r="V6" s="4"/>
      <c r="W6" s="7"/>
    </row>
    <row r="7" spans="1:41" x14ac:dyDescent="0.3">
      <c r="A7" s="5"/>
      <c r="H7" s="2"/>
      <c r="I7" s="2"/>
      <c r="J7" s="2"/>
      <c r="R7" s="5"/>
    </row>
    <row r="8" spans="1:41" x14ac:dyDescent="0.3">
      <c r="A8" s="5"/>
      <c r="H8" s="2"/>
      <c r="I8" s="2"/>
      <c r="J8" s="2"/>
      <c r="R8" s="5"/>
    </row>
    <row r="9" spans="1:41" x14ac:dyDescent="0.3">
      <c r="A9" s="5"/>
      <c r="H9" s="2"/>
      <c r="I9" s="2"/>
      <c r="J9" s="2"/>
      <c r="R9" s="5"/>
    </row>
    <row r="10" spans="1:41" ht="15" thickBot="1" x14ac:dyDescent="0.35">
      <c r="A10" s="5"/>
      <c r="B10" s="6"/>
      <c r="C10" s="4"/>
      <c r="D10" s="4"/>
      <c r="E10" s="4"/>
      <c r="F10" s="4"/>
      <c r="G10" s="4"/>
      <c r="H10" s="4"/>
      <c r="I10" s="4"/>
      <c r="J10" s="4"/>
      <c r="K10" s="4"/>
      <c r="L10" s="4"/>
      <c r="R10" s="5"/>
      <c r="S10" s="6"/>
      <c r="T10" s="4"/>
      <c r="U10" s="4"/>
      <c r="V10" s="4"/>
      <c r="W10" s="4"/>
      <c r="X10" s="4"/>
      <c r="Y10" s="4"/>
      <c r="Z10" s="4"/>
      <c r="AA10" s="4"/>
      <c r="AB10" s="4"/>
      <c r="AC10" s="4"/>
    </row>
    <row r="11" spans="1:41" x14ac:dyDescent="0.3">
      <c r="A11" s="5"/>
      <c r="H11" s="2"/>
      <c r="I11" s="2"/>
      <c r="J11" s="2"/>
      <c r="X11" s="18"/>
    </row>
    <row r="12" spans="1:41" ht="18" x14ac:dyDescent="0.35">
      <c r="A12" s="5"/>
      <c r="H12" s="2"/>
      <c r="I12" s="2"/>
      <c r="J12" s="2"/>
      <c r="V12" s="44" t="str">
        <f t="shared" ref="V12" si="0">IF(V13=0,"BINGO","")</f>
        <v/>
      </c>
      <c r="W12" s="44"/>
      <c r="X12" s="44" t="str">
        <f t="shared" ref="X12" si="1">IF(X13=0,"BINGO","")</f>
        <v/>
      </c>
      <c r="Y12" s="44"/>
      <c r="Z12" s="44" t="str">
        <f t="shared" ref="Z12" si="2">IF(Z13=0,"BINGO","")</f>
        <v/>
      </c>
      <c r="AA12" s="44"/>
      <c r="AB12" s="44" t="str">
        <f t="shared" ref="AB12" si="3">IF(AB13=0,"BINGO","")</f>
        <v/>
      </c>
      <c r="AC12" s="44"/>
      <c r="AD12" s="44" t="str">
        <f t="shared" ref="AD12" si="4">IF(AD13=0,"BINGO","")</f>
        <v/>
      </c>
      <c r="AE12" s="44"/>
      <c r="AF12" s="44" t="str">
        <f t="shared" ref="AF12" si="5">IF(AF13=0,"BINGO","")</f>
        <v/>
      </c>
      <c r="AG12" s="44"/>
      <c r="AH12" s="44" t="str">
        <f t="shared" ref="AH12" si="6">IF(AH13=0,"BINGO","")</f>
        <v/>
      </c>
      <c r="AI12" s="44"/>
      <c r="AJ12" s="44" t="str">
        <f t="shared" ref="AJ12" si="7">IF(AJ13=0,"BINGO","")</f>
        <v/>
      </c>
      <c r="AK12" s="44"/>
      <c r="AL12" s="44" t="str">
        <f t="shared" ref="AL12" si="8">IF(AL13=0,"BINGO","")</f>
        <v/>
      </c>
      <c r="AM12" s="44"/>
      <c r="AN12" s="44" t="str">
        <f t="shared" ref="AN12" si="9">IF(AN13=0,"BINGO","")</f>
        <v/>
      </c>
      <c r="AO12" s="44"/>
    </row>
    <row r="13" spans="1:41" x14ac:dyDescent="0.3">
      <c r="A13" s="5"/>
      <c r="F13" s="15"/>
      <c r="G13" s="15"/>
      <c r="H13" s="2"/>
      <c r="I13" s="2"/>
      <c r="J13" s="2"/>
      <c r="M13" s="11">
        <f>COUNTIF(C$434:C$1048576,"✓")</f>
        <v>0</v>
      </c>
      <c r="N13" s="9">
        <f>COUNTIF(D$434:D$1048576,"✓")</f>
        <v>0</v>
      </c>
      <c r="O13" s="8">
        <f>COUNTIF(E$434:E$1048576,"✓")</f>
        <v>0</v>
      </c>
      <c r="P13" s="10">
        <f>COUNTIF(E$434:E$1048576,"✓")</f>
        <v>0</v>
      </c>
      <c r="Q13" s="12">
        <f>COUNTIF(F$436:F$1048576,"✓")</f>
        <v>0</v>
      </c>
      <c r="V13" s="43">
        <f>21-COUNTIF(V16:W57,"*✓*")</f>
        <v>21</v>
      </c>
      <c r="W13" s="43"/>
      <c r="X13" s="43">
        <f t="shared" ref="X13" si="10">21-COUNTIF(X16:Y57,"*✓*")</f>
        <v>21</v>
      </c>
      <c r="Y13" s="43"/>
      <c r="Z13" s="43">
        <f t="shared" ref="Z13" si="11">21-COUNTIF(Z16:AA57,"*✓*")</f>
        <v>21</v>
      </c>
      <c r="AA13" s="43"/>
      <c r="AB13" s="43">
        <f t="shared" ref="AB13" si="12">21-COUNTIF(AB16:AC57,"*✓*")</f>
        <v>21</v>
      </c>
      <c r="AC13" s="43"/>
      <c r="AD13" s="43">
        <f t="shared" ref="AD13" si="13">21-COUNTIF(AD16:AE57,"*✓*")</f>
        <v>21</v>
      </c>
      <c r="AE13" s="43"/>
      <c r="AF13" s="43">
        <f t="shared" ref="AF13" si="14">21-COUNTIF(AF16:AG57,"*✓*")</f>
        <v>21</v>
      </c>
      <c r="AG13" s="43"/>
      <c r="AH13" s="43">
        <f t="shared" ref="AH13" si="15">21-COUNTIF(AH16:AI57,"*✓*")</f>
        <v>21</v>
      </c>
      <c r="AI13" s="43"/>
      <c r="AJ13" s="43">
        <f t="shared" ref="AJ13" si="16">21-COUNTIF(AJ16:AK57,"*✓*")</f>
        <v>21</v>
      </c>
      <c r="AK13" s="43"/>
      <c r="AL13" s="43">
        <f t="shared" ref="AL13" si="17">21-COUNTIF(AL16:AM57,"*✓*")</f>
        <v>21</v>
      </c>
      <c r="AM13" s="43"/>
      <c r="AN13" s="43">
        <f t="shared" ref="AN13" si="18">21-COUNTIF(AN16:AO57,"*✓*")</f>
        <v>21</v>
      </c>
      <c r="AO13" s="43"/>
    </row>
    <row r="14" spans="1:41" ht="40.950000000000003" customHeight="1" x14ac:dyDescent="0.3">
      <c r="A14" s="5"/>
      <c r="F14" s="15"/>
      <c r="G14" s="15"/>
      <c r="H14" s="2"/>
      <c r="I14" s="26" t="s">
        <v>217</v>
      </c>
      <c r="J14" s="26"/>
      <c r="K14" s="26"/>
      <c r="M14" s="11" t="s">
        <v>112</v>
      </c>
      <c r="N14" s="9" t="s">
        <v>1</v>
      </c>
      <c r="O14" s="8" t="s">
        <v>113</v>
      </c>
      <c r="P14" s="10" t="s">
        <v>219</v>
      </c>
      <c r="Q14" s="12" t="s">
        <v>114</v>
      </c>
      <c r="V14" s="42" t="s">
        <v>215</v>
      </c>
      <c r="W14" s="43"/>
      <c r="X14" s="42" t="s">
        <v>215</v>
      </c>
      <c r="Y14" s="43"/>
      <c r="Z14" s="42" t="s">
        <v>215</v>
      </c>
      <c r="AA14" s="43"/>
      <c r="AB14" s="42" t="s">
        <v>215</v>
      </c>
      <c r="AC14" s="43"/>
      <c r="AD14" s="42" t="s">
        <v>215</v>
      </c>
      <c r="AE14" s="43"/>
      <c r="AF14" s="42" t="s">
        <v>215</v>
      </c>
      <c r="AG14" s="43"/>
      <c r="AH14" s="42" t="s">
        <v>215</v>
      </c>
      <c r="AI14" s="43"/>
      <c r="AJ14" s="42" t="s">
        <v>215</v>
      </c>
      <c r="AK14" s="43"/>
      <c r="AL14" s="42" t="s">
        <v>215</v>
      </c>
      <c r="AM14" s="43"/>
      <c r="AN14" s="42" t="s">
        <v>215</v>
      </c>
      <c r="AO14" s="43"/>
    </row>
    <row r="15" spans="1:41" x14ac:dyDescent="0.3">
      <c r="A15" s="5"/>
      <c r="F15" s="15"/>
      <c r="G15" s="15"/>
      <c r="H15" s="2"/>
      <c r="I15" s="2"/>
      <c r="J15" s="2"/>
      <c r="P15" s="2"/>
      <c r="Q15" s="2"/>
    </row>
    <row r="16" spans="1:41" ht="29.4" customHeight="1" x14ac:dyDescent="0.3">
      <c r="A16" s="5"/>
      <c r="C16" s="20" t="s">
        <v>4</v>
      </c>
      <c r="D16" s="20"/>
      <c r="F16" s="22" t="s">
        <v>5</v>
      </c>
      <c r="G16" s="22"/>
      <c r="H16" s="2"/>
      <c r="I16" s="21" t="s">
        <v>112</v>
      </c>
      <c r="J16" s="21"/>
      <c r="K16" s="21"/>
      <c r="M16" s="1" t="str">
        <f>IF(I16="It's on the wish list!","✓","")</f>
        <v>✓</v>
      </c>
      <c r="N16" s="1" t="str">
        <f>IF(I16="I'm planning it!  Chill out!","✓","")</f>
        <v/>
      </c>
      <c r="O16" s="1" t="str">
        <f>IF(I16="I transited through.  That counts, right?","✓","")</f>
        <v/>
      </c>
      <c r="P16" s="1" t="str">
        <f>IF(I16="Done!  That one's ticked!","✓","")</f>
        <v/>
      </c>
      <c r="Q16" s="1" t="str">
        <f>IF(I16="Neeever gonna happen","✓","")</f>
        <v/>
      </c>
      <c r="R16" s="1"/>
      <c r="S16" s="19" t="str">
        <f t="shared" ref="S16:S34" si="19">IF(T16=0,"BINGO","")</f>
        <v/>
      </c>
      <c r="T16" s="16">
        <f t="shared" ref="T16" si="20">10-COUNTIF(V16:AO16,"*✓*")</f>
        <v>10</v>
      </c>
      <c r="U16" s="17" t="s">
        <v>0</v>
      </c>
      <c r="V16" s="29" t="str">
        <f>IF($P16="✓","Australia ✓",$F16)</f>
        <v>Australia</v>
      </c>
      <c r="W16" s="29"/>
      <c r="X16" s="30" t="str">
        <f>IF($P312="✓","Shqipëria (Albania) ✓",$F312)</f>
        <v>Shqipëria (Albania)</v>
      </c>
      <c r="Y16" s="30"/>
      <c r="Z16" s="31" t="str">
        <f>IF($P44="✓","Afghanistan ✓",$F44)</f>
        <v>Afghanistan</v>
      </c>
      <c r="AA16" s="31"/>
      <c r="AB16" s="32" t="str">
        <f>IF($P136="✓","Botswana ✓",$F136)</f>
        <v>Botswana</v>
      </c>
      <c r="AC16" s="32"/>
      <c r="AD16" s="30" t="str">
        <f>IF($P284="✓","Lietuva (Lithuania) ✓",$F284)</f>
        <v>Lietuva (Lithuania)</v>
      </c>
      <c r="AE16" s="30"/>
      <c r="AF16" s="32" t="str">
        <f>IF($P142="✓","Capo Verde (Cape Verde) ✓",$F142)</f>
        <v>Capo Verde (Cape Verde)</v>
      </c>
      <c r="AG16" s="32"/>
      <c r="AH16" s="28" t="str">
        <f>IF($P376="✓","El Salvador ✓",$F376)</f>
        <v>El Salvador</v>
      </c>
      <c r="AI16" s="28"/>
      <c r="AJ16" s="33" t="str">
        <f>IF($P332="✓","Argentina ✓",$F332)</f>
        <v>Argentina</v>
      </c>
      <c r="AK16" s="33"/>
      <c r="AL16" s="32" t="str">
        <f>IF($P222="✓","Tanzania ✓",$F222)</f>
        <v>Tanzania</v>
      </c>
      <c r="AM16" s="32"/>
      <c r="AN16" s="27" t="str">
        <f>IF($P48="✓","Al-‘Arabiyyah (United Arab Emirates) ✓",$F48)</f>
        <v>Al-‘Arabiyyah (United Arab Emirates)</v>
      </c>
      <c r="AO16" s="27"/>
    </row>
    <row r="17" spans="1:41" x14ac:dyDescent="0.3">
      <c r="A17" s="5"/>
      <c r="F17" s="15"/>
      <c r="G17" s="15"/>
      <c r="H17" s="2"/>
      <c r="K17" s="13"/>
      <c r="P17" s="2"/>
      <c r="Q17" s="2"/>
    </row>
    <row r="18" spans="1:41" ht="29.4" customHeight="1" x14ac:dyDescent="0.3">
      <c r="A18" s="5"/>
      <c r="F18" s="22" t="s">
        <v>181</v>
      </c>
      <c r="G18" s="22"/>
      <c r="H18" s="2"/>
      <c r="I18" s="21" t="s">
        <v>112</v>
      </c>
      <c r="J18" s="21"/>
      <c r="K18" s="21"/>
      <c r="M18" s="1" t="str">
        <f t="shared" ref="M18" si="21">IF(I18="It's on the wish list!","✓","")</f>
        <v>✓</v>
      </c>
      <c r="N18" s="1" t="str">
        <f t="shared" ref="N18" si="22">IF(I18="I'm planning it!  Chill out!","✓","")</f>
        <v/>
      </c>
      <c r="O18" s="1" t="str">
        <f t="shared" ref="O18" si="23">IF(I18="I transited through.  That counts, right?","✓","")</f>
        <v/>
      </c>
      <c r="P18" s="1" t="str">
        <f t="shared" ref="P18" si="24">IF(I18="Done!  That one's ticked!","✓","")</f>
        <v/>
      </c>
      <c r="Q18" s="1" t="str">
        <f t="shared" ref="Q18" si="25">IF(I18="Neeever gonna happen","✓","")</f>
        <v/>
      </c>
      <c r="R18" s="1"/>
      <c r="S18" s="19" t="str">
        <f t="shared" si="19"/>
        <v/>
      </c>
      <c r="T18" s="16">
        <f t="shared" ref="T18" si="26">10-COUNTIF(V18:AO18,"*✓*")</f>
        <v>10</v>
      </c>
      <c r="U18" s="17" t="s">
        <v>0</v>
      </c>
      <c r="V18" s="28" t="str">
        <f>IF($P384="✓","Honduras ✓",$F384)</f>
        <v>Honduras</v>
      </c>
      <c r="W18" s="28"/>
      <c r="X18" s="29" t="str">
        <f>IF($P20="✓","Fiji ✓",$F20)</f>
        <v>Fiji</v>
      </c>
      <c r="Y18" s="29"/>
      <c r="Z18" s="30" t="str">
        <f>IF($P266="✓","Hayastán (Armenia) ✓",$F266)</f>
        <v>Hayastán (Armenia)</v>
      </c>
      <c r="AA18" s="30"/>
      <c r="AB18" s="31" t="str">
        <f>IF($P62="✓","Dawlat ul-Kuwayt (Kuwait) ✓",$F62)</f>
        <v>Dawlat ul-Kuwayt (Kuwait)</v>
      </c>
      <c r="AC18" s="31"/>
      <c r="AD18" s="32" t="str">
        <f>IF($P140="✓","Cameroon ✓",$F140)</f>
        <v>Cameroon</v>
      </c>
      <c r="AE18" s="32"/>
      <c r="AF18" s="30" t="str">
        <f>IF($P292="✓","Monaco ✓",$F292)</f>
        <v>Monaco</v>
      </c>
      <c r="AG18" s="30"/>
      <c r="AH18" s="32" t="str">
        <f>IF($P212="✓","Sierra Leone ✓",$F212)</f>
        <v>Sierra Leone</v>
      </c>
      <c r="AI18" s="32"/>
      <c r="AJ18" s="28" t="str">
        <f>IF($P396="✓","Saint Lucia ✓",$F396)</f>
        <v>Saint Lucia</v>
      </c>
      <c r="AK18" s="28"/>
      <c r="AL18" s="33" t="str">
        <f>IF($P352="✓","Suriname ✓",$F352)</f>
        <v>Suriname</v>
      </c>
      <c r="AM18" s="33"/>
      <c r="AN18" s="32" t="str">
        <f>IF($P230="✓","Uburundi (Burundi) ✓",$F230)</f>
        <v>Uburundi (Burundi)</v>
      </c>
      <c r="AO18" s="32"/>
    </row>
    <row r="19" spans="1:41" x14ac:dyDescent="0.3">
      <c r="A19" s="5"/>
      <c r="F19" s="15"/>
      <c r="G19" s="15"/>
      <c r="H19" s="2"/>
      <c r="K19" s="13"/>
      <c r="P19" s="2"/>
      <c r="Q19" s="2"/>
    </row>
    <row r="20" spans="1:41" ht="29.4" customHeight="1" x14ac:dyDescent="0.3">
      <c r="A20" s="5"/>
      <c r="F20" s="22" t="s">
        <v>6</v>
      </c>
      <c r="G20" s="22"/>
      <c r="H20" s="2"/>
      <c r="I20" s="21" t="s">
        <v>112</v>
      </c>
      <c r="J20" s="21"/>
      <c r="K20" s="21"/>
      <c r="M20" s="1" t="str">
        <f t="shared" ref="M20" si="27">IF(I20="It's on the wish list!","✓","")</f>
        <v>✓</v>
      </c>
      <c r="N20" s="1" t="str">
        <f t="shared" ref="N20" si="28">IF(I20="I'm planning it!  Chill out!","✓","")</f>
        <v/>
      </c>
      <c r="O20" s="1" t="str">
        <f t="shared" ref="O20" si="29">IF(I20="I transited through.  That counts, right?","✓","")</f>
        <v/>
      </c>
      <c r="P20" s="1" t="str">
        <f t="shared" ref="P20" si="30">IF(I20="Done!  That one's ticked!","✓","")</f>
        <v/>
      </c>
      <c r="Q20" s="1" t="str">
        <f t="shared" ref="Q20" si="31">IF(I20="Neeever gonna happen","✓","")</f>
        <v/>
      </c>
      <c r="R20" s="1"/>
      <c r="S20" s="19" t="str">
        <f t="shared" si="19"/>
        <v/>
      </c>
      <c r="T20" s="16">
        <f t="shared" ref="T20" si="32">10-COUNTIF(V20:AO20,"*✓*")</f>
        <v>10</v>
      </c>
      <c r="U20" s="17" t="s">
        <v>0</v>
      </c>
      <c r="V20" s="32" t="str">
        <f>IF($P224="✓","Tchad (Chad) ✓",$F224)</f>
        <v>Tchad (Chad)</v>
      </c>
      <c r="W20" s="32"/>
      <c r="X20" s="28" t="str">
        <f>IF($P372="✓","Dominica ✓",$F372)</f>
        <v>Dominica</v>
      </c>
      <c r="Y20" s="28"/>
      <c r="Z20" s="29" t="str">
        <f>IF($P22="✓","Kiribati ✓",$F22)</f>
        <v>Kiribati</v>
      </c>
      <c r="AA20" s="29"/>
      <c r="AB20" s="35" t="str">
        <f>IF($P248="✓","Bosna i Hercegovina (Bosnia and Herzegovina) ✓",$F248)</f>
        <v>Bosna i Hercegovina (Bosnia and Herzegovina)</v>
      </c>
      <c r="AC20" s="35"/>
      <c r="AD20" s="31" t="str">
        <f>IF($P128="✓","Zhōngguó (China) ✓",$F128)</f>
        <v>Zhōngguó (China)</v>
      </c>
      <c r="AE20" s="31"/>
      <c r="AF20" s="36" t="str">
        <f>IF($P144="✓","Centrafrique Bêafrîka (Central African Republic) ✓",$F144)</f>
        <v>Centrafrique Bêafrîka (Central African Republic)</v>
      </c>
      <c r="AG20" s="36"/>
      <c r="AH20" s="30" t="str">
        <f>IF($P304="✓","Romania ✓",$F304)</f>
        <v>Romania</v>
      </c>
      <c r="AI20" s="30"/>
      <c r="AJ20" s="32" t="str">
        <f>IF($P168="✓","Iritriya (Eritrea) ✓",$F168)</f>
        <v>Iritriya (Eritrea)</v>
      </c>
      <c r="AK20" s="32"/>
      <c r="AL20" s="28" t="str">
        <f>IF($P390="✓","Nicaragua ✓",$F390)</f>
        <v>Nicaragua</v>
      </c>
      <c r="AM20" s="28"/>
      <c r="AN20" s="33" t="str">
        <f>IF($P346="✓","Guyane (French Guiana) ✓",$F346)</f>
        <v>Guyane (French Guiana)</v>
      </c>
      <c r="AO20" s="33"/>
    </row>
    <row r="21" spans="1:41" x14ac:dyDescent="0.3">
      <c r="A21" s="5"/>
      <c r="F21" s="15"/>
      <c r="G21" s="15"/>
      <c r="H21" s="2"/>
      <c r="K21" s="13"/>
      <c r="P21" s="2"/>
      <c r="Q21" s="2"/>
    </row>
    <row r="22" spans="1:41" ht="29.4" customHeight="1" x14ac:dyDescent="0.3">
      <c r="A22" s="5"/>
      <c r="F22" s="22" t="s">
        <v>7</v>
      </c>
      <c r="G22" s="22"/>
      <c r="H22" s="2"/>
      <c r="I22" s="21" t="s">
        <v>112</v>
      </c>
      <c r="J22" s="21"/>
      <c r="K22" s="21"/>
      <c r="M22" s="1" t="str">
        <f t="shared" ref="M22" si="33">IF(I22="It's on the wish list!","✓","")</f>
        <v>✓</v>
      </c>
      <c r="N22" s="1" t="str">
        <f t="shared" ref="N22" si="34">IF(I22="I'm planning it!  Chill out!","✓","")</f>
        <v/>
      </c>
      <c r="O22" s="1" t="str">
        <f t="shared" ref="O22" si="35">IF(I22="I transited through.  That counts, right?","✓","")</f>
        <v/>
      </c>
      <c r="P22" s="1" t="str">
        <f t="shared" ref="P22" si="36">IF(I22="Done!  That one's ticked!","✓","")</f>
        <v/>
      </c>
      <c r="Q22" s="1" t="str">
        <f t="shared" ref="Q22" si="37">IF(I22="Neeever gonna happen","✓","")</f>
        <v/>
      </c>
      <c r="R22" s="1"/>
      <c r="S22" s="19" t="str">
        <f t="shared" si="19"/>
        <v/>
      </c>
      <c r="T22" s="16">
        <f t="shared" ref="T22" si="38">10-COUNTIF(V22:AO22,"*✓*")</f>
        <v>10</v>
      </c>
      <c r="U22" s="17" t="s">
        <v>0</v>
      </c>
      <c r="V22" s="30" t="str">
        <f>IF($P246="✓","België (Belgium) ✓",$F246)</f>
        <v>België (Belgium)</v>
      </c>
      <c r="W22" s="30"/>
      <c r="X22" s="32" t="str">
        <f>IF($P202="✓","Republic of the Congo ✓",$F202)</f>
        <v>Republic of the Congo</v>
      </c>
      <c r="Y22" s="32"/>
      <c r="Z22" s="28" t="str">
        <f>IF($P400="✓","Trinidad and Tobago ✓",$F400)</f>
        <v>Trinidad and Tobago</v>
      </c>
      <c r="AA22" s="28"/>
      <c r="AB22" s="34" t="str">
        <f>IF($P18="✓","Aorōkin Majel (Marshall Islands) ✓",$F18)</f>
        <v>Aorōkin Majel (Marshall Islands)</v>
      </c>
      <c r="AC22" s="34"/>
      <c r="AD22" s="30" t="str">
        <f>IF($P244="✓","Belarus ✓",$F244)</f>
        <v>Belarus</v>
      </c>
      <c r="AE22" s="30"/>
      <c r="AF22" s="31" t="str">
        <f>IF($P46="✓","Al-Bahrayn (Bahrain) ✓",$F46)</f>
        <v>Al-Bahrayn (Bahrain)</v>
      </c>
      <c r="AG22" s="31"/>
      <c r="AH22" s="32" t="str">
        <f>IF($P134="✓","Benin ✓",$F134)</f>
        <v>Benin</v>
      </c>
      <c r="AI22" s="32"/>
      <c r="AJ22" s="30" t="str">
        <f>IF($P314="✓","Slovenija (Slovenia) ✓",$F314)</f>
        <v>Slovenija (Slovenia)</v>
      </c>
      <c r="AK22" s="30"/>
      <c r="AL22" s="32" t="str">
        <f>IF($P206="✓","Sao Tome and Principe ✓",$F206)</f>
        <v>Sao Tome and Principe</v>
      </c>
      <c r="AM22" s="32"/>
      <c r="AN22" s="28" t="str">
        <f>IF($P380="✓","Guatemala ✓",$F380)</f>
        <v>Guatemala</v>
      </c>
      <c r="AO22" s="28"/>
    </row>
    <row r="23" spans="1:41" x14ac:dyDescent="0.3">
      <c r="A23" s="5"/>
      <c r="F23" s="15"/>
      <c r="G23" s="15"/>
      <c r="H23" s="2"/>
      <c r="K23" s="13"/>
      <c r="P23" s="2"/>
      <c r="Q23" s="2"/>
    </row>
    <row r="24" spans="1:41" ht="29.4" customHeight="1" x14ac:dyDescent="0.3">
      <c r="A24" s="5"/>
      <c r="F24" s="22" t="s">
        <v>8</v>
      </c>
      <c r="G24" s="22"/>
      <c r="H24" s="2"/>
      <c r="I24" s="21" t="s">
        <v>112</v>
      </c>
      <c r="J24" s="21"/>
      <c r="K24" s="21"/>
      <c r="M24" s="1" t="str">
        <f t="shared" ref="M24" si="39">IF(I24="It's on the wish list!","✓","")</f>
        <v>✓</v>
      </c>
      <c r="N24" s="1" t="str">
        <f t="shared" ref="N24" si="40">IF(I24="I'm planning it!  Chill out!","✓","")</f>
        <v/>
      </c>
      <c r="O24" s="1" t="str">
        <f t="shared" ref="O24" si="41">IF(I24="I transited through.  That counts, right?","✓","")</f>
        <v/>
      </c>
      <c r="P24" s="1" t="str">
        <f t="shared" ref="P24:P30" si="42">IF(I24="Done!  That one's ticked!","✓","")</f>
        <v/>
      </c>
      <c r="Q24" s="1" t="str">
        <f t="shared" ref="Q24" si="43">IF(I24="Neeever gonna happen","✓","")</f>
        <v/>
      </c>
      <c r="R24" s="1"/>
      <c r="S24" s="19" t="str">
        <f t="shared" si="19"/>
        <v/>
      </c>
      <c r="T24" s="16">
        <f t="shared" ref="T24" si="44">10-COUNTIF(V24:AO24,"*✓*")</f>
        <v>10</v>
      </c>
      <c r="U24" s="17" t="s">
        <v>0</v>
      </c>
      <c r="V24" s="31" t="str">
        <f>IF($P66="✓","Druk Yul (Bhutan) ✓",$F66)</f>
        <v>Druk Yul (Bhutan)</v>
      </c>
      <c r="W24" s="31"/>
      <c r="X24" s="30" t="str">
        <f>IF($P274="✓","Italia (Italy) ✓",$F274)</f>
        <v>Italia (Italy)</v>
      </c>
      <c r="Y24" s="30"/>
      <c r="Z24" s="32" t="str">
        <f>IF($P154="✓","Equatorial Guinea ✓",$F154)</f>
        <v>Equatorial Guinea</v>
      </c>
      <c r="AA24" s="32"/>
      <c r="AB24" s="28" t="str">
        <f>IF($P370="✓","Cuba ✓",$F370)</f>
        <v>Cuba</v>
      </c>
      <c r="AC24" s="28"/>
      <c r="AD24" s="29" t="str">
        <f>IF($P24="✓","Micronesia ✓",$F24)</f>
        <v>Micronesia</v>
      </c>
      <c r="AE24" s="29"/>
      <c r="AF24" s="30" t="str">
        <f>IF($P270="✓","Hrvatska (Croatia) ✓",$F270)</f>
        <v>Hrvatska (Croatia)</v>
      </c>
      <c r="AG24" s="30"/>
      <c r="AH24" s="31" t="str">
        <f>IF($P94="✓","O‘zbekiston (Uzbekistan) ✓",$F94)</f>
        <v>O‘zbekiston (Uzbekistan)</v>
      </c>
      <c r="AI24" s="31"/>
      <c r="AJ24" s="32" t="str">
        <f>IF($P174="✓","Komori Juzur al-Qumur (Comoros) ✓",$F174)</f>
        <v>Komori
Juzur al-Qumur (Comoros)</v>
      </c>
      <c r="AK24" s="32"/>
      <c r="AL24" s="30" t="str">
        <f>IF($P298="✓","Österreich (Austria) ✓",$F298)</f>
        <v>Österreich (Austria)</v>
      </c>
      <c r="AM24" s="30"/>
      <c r="AN24" s="32" t="str">
        <f>IF($P166="✓","Guiné-Bissau (Guinea-Bissau) ✓",$F166)</f>
        <v>Guiné-Bissau (Guinea-Bissau)</v>
      </c>
      <c r="AO24" s="32"/>
    </row>
    <row r="25" spans="1:41" x14ac:dyDescent="0.3">
      <c r="A25" s="5"/>
      <c r="F25" s="15"/>
      <c r="G25" s="15"/>
      <c r="H25" s="2"/>
      <c r="K25" s="13"/>
      <c r="P25" s="2"/>
      <c r="Q25" s="2"/>
    </row>
    <row r="26" spans="1:41" ht="29.4" customHeight="1" x14ac:dyDescent="0.3">
      <c r="A26" s="5"/>
      <c r="F26" s="22" t="s">
        <v>9</v>
      </c>
      <c r="G26" s="22"/>
      <c r="H26" s="2"/>
      <c r="I26" s="21" t="s">
        <v>112</v>
      </c>
      <c r="J26" s="21"/>
      <c r="K26" s="21"/>
      <c r="M26" s="1" t="str">
        <f t="shared" ref="M26" si="45">IF(I26="It's on the wish list!","✓","")</f>
        <v>✓</v>
      </c>
      <c r="N26" s="1" t="str">
        <f t="shared" ref="N26" si="46">IF(I26="I'm planning it!  Chill out!","✓","")</f>
        <v/>
      </c>
      <c r="O26" s="1" t="str">
        <f t="shared" ref="O26" si="47">IF(I26="I transited through.  That counts, right?","✓","")</f>
        <v/>
      </c>
      <c r="P26" s="1" t="str">
        <f t="shared" ref="P26:P32" si="48">IF(I26="Done!  That one's ticked!","✓","")</f>
        <v/>
      </c>
      <c r="Q26" s="1" t="str">
        <f t="shared" ref="Q26" si="49">IF(I26="Neeever gonna happen","✓","")</f>
        <v/>
      </c>
      <c r="R26" s="1"/>
      <c r="S26" s="19" t="str">
        <f t="shared" si="19"/>
        <v/>
      </c>
      <c r="T26" s="16">
        <f t="shared" ref="T26" si="50">10-COUNTIF(V26:AO26,"*✓*")</f>
        <v>10</v>
      </c>
      <c r="U26" s="17" t="s">
        <v>0</v>
      </c>
      <c r="V26" s="37" t="str">
        <f>IF($P434="✓","Tropic of Cancer ✓",$F434)</f>
        <v>Tropic of Cancer</v>
      </c>
      <c r="W26" s="37"/>
      <c r="X26" s="31" t="str">
        <f>IF($P126="✓","Yisra'el (Israel) ✓",$F126)</f>
        <v>Yisra'el (Israel)</v>
      </c>
      <c r="Y26" s="31"/>
      <c r="Z26" s="30" t="str">
        <f>IF($P242="✓","Bălgariya (Bulgaria) ✓",$F242)</f>
        <v>Bălgariya (Bulgaria)</v>
      </c>
      <c r="AA26" s="30"/>
      <c r="AB26" s="32" t="str">
        <f>IF($P132="✓","Angola ✓",$F132)</f>
        <v>Angola</v>
      </c>
      <c r="AC26" s="32"/>
      <c r="AD26" s="28" t="str">
        <f>IF($P374="✓","Dominican Republic ✓",$F374)</f>
        <v>Dominican Republic</v>
      </c>
      <c r="AE26" s="28"/>
      <c r="AF26" s="29" t="str">
        <f>IF($P26="✓","Nauru ✓",$F26)</f>
        <v>Nauru</v>
      </c>
      <c r="AG26" s="29"/>
      <c r="AH26" s="30" t="str">
        <f>IF($P256="✓","Deutschland (Germany) ✓",$F256)</f>
        <v>Deutschland (Germany)</v>
      </c>
      <c r="AI26" s="30"/>
      <c r="AJ26" s="31" t="str">
        <f>IF($P68="✓","Hanguk (South Korea) ✓",$F68)</f>
        <v>Hanguk (South Korea)</v>
      </c>
      <c r="AK26" s="31"/>
      <c r="AL26" s="32" t="str">
        <f>IF($P220="✓","Sudan ✓",$F220)</f>
        <v>Sudan</v>
      </c>
      <c r="AM26" s="32"/>
      <c r="AN26" s="38" t="str">
        <f>IF($P310="✓","Severna Makedonija (North Macedonia) ✓",$F310)</f>
        <v>Severna Makedonija (North Macedonia)</v>
      </c>
      <c r="AO26" s="38"/>
    </row>
    <row r="27" spans="1:41" x14ac:dyDescent="0.3">
      <c r="A27" s="5"/>
      <c r="F27" s="15"/>
      <c r="G27" s="15"/>
      <c r="H27" s="2"/>
      <c r="K27" s="13"/>
      <c r="P27" s="2"/>
      <c r="Q27" s="2"/>
    </row>
    <row r="28" spans="1:41" ht="29.4" customHeight="1" x14ac:dyDescent="0.3">
      <c r="A28" s="5"/>
      <c r="F28" s="22" t="s">
        <v>188</v>
      </c>
      <c r="G28" s="22"/>
      <c r="H28" s="2"/>
      <c r="I28" s="21" t="s">
        <v>112</v>
      </c>
      <c r="J28" s="21"/>
      <c r="K28" s="21"/>
      <c r="M28" s="1" t="str">
        <f t="shared" ref="M28" si="51">IF(I28="It's on the wish list!","✓","")</f>
        <v>✓</v>
      </c>
      <c r="N28" s="1" t="str">
        <f t="shared" ref="N28" si="52">IF(I28="I'm planning it!  Chill out!","✓","")</f>
        <v/>
      </c>
      <c r="O28" s="1" t="str">
        <f t="shared" ref="O28" si="53">IF(I28="I transited through.  That counts, right?","✓","")</f>
        <v/>
      </c>
      <c r="P28" s="1" t="str">
        <f t="shared" ref="P28" si="54">IF(I28="Done!  That one's ticked!","✓","")</f>
        <v/>
      </c>
      <c r="Q28" s="1" t="str">
        <f t="shared" ref="Q28" si="55">IF(I28="Neeever gonna happen","✓","")</f>
        <v/>
      </c>
      <c r="R28" s="1"/>
      <c r="S28" s="19" t="str">
        <f t="shared" si="19"/>
        <v/>
      </c>
      <c r="T28" s="16">
        <f t="shared" ref="T28" si="56">10-COUNTIF(V28:AO28,"*✓*")</f>
        <v>10</v>
      </c>
      <c r="U28" s="17" t="s">
        <v>0</v>
      </c>
      <c r="V28" s="33" t="str">
        <f>IF($P338="✓","Chile ✓",$F338)</f>
        <v>Chile</v>
      </c>
      <c r="W28" s="33"/>
      <c r="X28" s="37" t="str">
        <f>IF($P432="✓","Tropic of Capricorn ✓",$F432)</f>
        <v>Tropic of Capricorn</v>
      </c>
      <c r="Y28" s="37"/>
      <c r="Z28" s="31" t="str">
        <f>IF($P74="✓","Iran ✓",$F74)</f>
        <v>Iran</v>
      </c>
      <c r="AA28" s="31"/>
      <c r="AB28" s="30" t="str">
        <f>IF($P276="✓","Kypros / Kıbrıs (Cyprus) ✓",$F276)</f>
        <v>Kypros / Kıbrıs (Cyprus)</v>
      </c>
      <c r="AC28" s="30"/>
      <c r="AD28" s="32" t="str">
        <f>IF($P150="✓","Djibouti ✓",$F150)</f>
        <v>Djibouti</v>
      </c>
      <c r="AE28" s="32"/>
      <c r="AF28" s="28" t="str">
        <f>IF($P368="✓","Costa Rica ✓",$F368)</f>
        <v>Costa Rica</v>
      </c>
      <c r="AG28" s="28"/>
      <c r="AH28" s="29" t="str">
        <f>IF($P28="✓","New Zealand / Aotearoa ✓",$F28)</f>
        <v>New Zealand / Aotearoa</v>
      </c>
      <c r="AI28" s="29"/>
      <c r="AJ28" s="30" t="str">
        <f>IF($P290="✓","Moldova ✓",$F290)</f>
        <v>Moldova</v>
      </c>
      <c r="AK28" s="30"/>
      <c r="AL28" s="31" t="str">
        <f>IF($P76="✓","Iraq ✓",$F76)</f>
        <v>Iraq</v>
      </c>
      <c r="AM28" s="31"/>
      <c r="AN28" s="39" t="str">
        <f>IF($P148="✓","Democratic Republic of the Congo ✓",$F148)</f>
        <v>Democratic Republic of the Congo</v>
      </c>
      <c r="AO28" s="39"/>
    </row>
    <row r="29" spans="1:41" x14ac:dyDescent="0.3">
      <c r="A29" s="5"/>
      <c r="F29" s="15"/>
      <c r="G29" s="15"/>
      <c r="H29" s="2"/>
      <c r="K29" s="13"/>
      <c r="P29" s="2"/>
      <c r="Q29" s="2"/>
    </row>
    <row r="30" spans="1:41" ht="29.4" customHeight="1" x14ac:dyDescent="0.3">
      <c r="A30" s="5"/>
      <c r="F30" s="22" t="s">
        <v>192</v>
      </c>
      <c r="G30" s="22"/>
      <c r="H30" s="2"/>
      <c r="I30" s="21" t="s">
        <v>112</v>
      </c>
      <c r="J30" s="21"/>
      <c r="K30" s="21"/>
      <c r="M30" s="1" t="str">
        <f t="shared" ref="M30" si="57">IF(I30="It's on the wish list!","✓","")</f>
        <v>✓</v>
      </c>
      <c r="N30" s="1" t="str">
        <f t="shared" ref="N30" si="58">IF(I30="I'm planning it!  Chill out!","✓","")</f>
        <v/>
      </c>
      <c r="O30" s="1" t="str">
        <f t="shared" ref="O30" si="59">IF(I30="I transited through.  That counts, right?","✓","")</f>
        <v/>
      </c>
      <c r="P30" s="1" t="str">
        <f t="shared" si="42"/>
        <v/>
      </c>
      <c r="Q30" s="1" t="str">
        <f t="shared" ref="Q30" si="60">IF(I30="Neeever gonna happen","✓","")</f>
        <v/>
      </c>
      <c r="R30" s="1"/>
      <c r="S30" s="19" t="str">
        <f t="shared" si="19"/>
        <v/>
      </c>
      <c r="T30" s="16">
        <f t="shared" ref="T30" si="61">10-COUNTIF(V30:AO30,"*✓*")</f>
        <v>10</v>
      </c>
      <c r="U30" s="17" t="s">
        <v>0</v>
      </c>
      <c r="V30" s="30" t="str">
        <f>IF($P250="✓","Česká Republika (Czechia) ✓",$F250)</f>
        <v>Česká Republika (Czechia)</v>
      </c>
      <c r="W30" s="30"/>
      <c r="X30" s="33" t="str">
        <f>IF($P356="✓","Venezuela ✓",$F356)</f>
        <v>Venezuela</v>
      </c>
      <c r="Y30" s="33"/>
      <c r="Z30" s="37" t="str">
        <f>IF($P430="✓","Equator ✓",$F430)</f>
        <v>Equator</v>
      </c>
      <c r="AA30" s="37"/>
      <c r="AB30" s="31" t="str">
        <f>IF($P64="✓","Dhivehi Raajje (Maldives) ✓",$F64)</f>
        <v>Dhivehi Raajje (Maldives)</v>
      </c>
      <c r="AC30" s="31"/>
      <c r="AD30" s="30" t="str">
        <f>IF($P260="✓","Éire (Ireland) ✓",$F260)</f>
        <v>Éire (Ireland)</v>
      </c>
      <c r="AE30" s="30"/>
      <c r="AF30" s="32" t="str">
        <f>IF($P158="✓","Gabon ✓",$F158)</f>
        <v>Gabon</v>
      </c>
      <c r="AG30" s="32"/>
      <c r="AH30" s="28" t="str">
        <f>IF($P382="✓","Haïti ✓",$F382)</f>
        <v>Haïti</v>
      </c>
      <c r="AI30" s="28"/>
      <c r="AJ30" s="29" t="str">
        <f>IF($P30="✓","Palau / Belau ✓",$F30)</f>
        <v>Palau / Belau</v>
      </c>
      <c r="AK30" s="29"/>
      <c r="AL30" s="30" t="str">
        <f>IF($P322="✓","Suomi (Finland) ✓",$F322)</f>
        <v>Suomi (Finland)</v>
      </c>
      <c r="AM30" s="30"/>
      <c r="AN30" s="31" t="str">
        <f>IF($P92="✓","Nippon (Japan) ✓",$F92)</f>
        <v>Nippon (Japan)</v>
      </c>
      <c r="AO30" s="31"/>
    </row>
    <row r="31" spans="1:41" x14ac:dyDescent="0.3">
      <c r="A31" s="5"/>
      <c r="F31" s="15"/>
      <c r="G31" s="15"/>
      <c r="H31" s="2"/>
      <c r="K31" s="13"/>
      <c r="P31" s="2"/>
      <c r="Q31" s="2"/>
    </row>
    <row r="32" spans="1:41" ht="29.4" customHeight="1" x14ac:dyDescent="0.3">
      <c r="A32" s="5"/>
      <c r="F32" s="22" t="s">
        <v>10</v>
      </c>
      <c r="G32" s="22"/>
      <c r="H32" s="2"/>
      <c r="I32" s="21" t="s">
        <v>112</v>
      </c>
      <c r="J32" s="21"/>
      <c r="K32" s="21"/>
      <c r="M32" s="1" t="str">
        <f t="shared" ref="M32" si="62">IF(I32="It's on the wish list!","✓","")</f>
        <v>✓</v>
      </c>
      <c r="N32" s="1" t="str">
        <f t="shared" ref="N32" si="63">IF(I32="I'm planning it!  Chill out!","✓","")</f>
        <v/>
      </c>
      <c r="O32" s="1" t="str">
        <f t="shared" ref="O32" si="64">IF(I32="I transited through.  That counts, right?","✓","")</f>
        <v/>
      </c>
      <c r="P32" s="1" t="str">
        <f t="shared" si="48"/>
        <v/>
      </c>
      <c r="Q32" s="1" t="str">
        <f t="shared" ref="Q32" si="65">IF(I32="Neeever gonna happen","✓","")</f>
        <v/>
      </c>
      <c r="R32" s="1"/>
      <c r="S32" s="19" t="str">
        <f t="shared" si="19"/>
        <v/>
      </c>
      <c r="T32" s="16">
        <f t="shared" ref="T32" si="66">10-COUNTIF(V32:AO32,"*✓*")</f>
        <v>10</v>
      </c>
      <c r="U32" s="17" t="s">
        <v>0</v>
      </c>
      <c r="V32" s="32" t="str">
        <f>IF($P190="✓","Misr / Masr (Egypt) ✓",$F190)</f>
        <v>Misr / Masr (Egypt)</v>
      </c>
      <c r="W32" s="32"/>
      <c r="X32" s="30" t="str">
        <f>IF($P258="✓","Eesti (Estonia) ✓",$F258)</f>
        <v>Eesti (Estonia)</v>
      </c>
      <c r="Y32" s="30"/>
      <c r="Z32" s="33" t="str">
        <f>IF($P344="✓","Guyana ✓",$F344)</f>
        <v>Guyana</v>
      </c>
      <c r="AA32" s="33"/>
      <c r="AB32" s="37" t="str">
        <f>IF($P428="✓","Arctic Circle ✓",$F428)</f>
        <v>Arctic Circle</v>
      </c>
      <c r="AC32" s="37"/>
      <c r="AD32" s="31" t="str">
        <f>IF($P56="✓","Bangladesh ✓",$F56)</f>
        <v>Bangladesh</v>
      </c>
      <c r="AE32" s="31"/>
      <c r="AF32" s="30" t="str">
        <f>IF($P280="✓","Lëtzebuerg (Luxembourg) ✓",$F280)</f>
        <v>Lëtzebuerg (Luxembourg)</v>
      </c>
      <c r="AG32" s="30"/>
      <c r="AH32" s="32" t="str">
        <f>IF($P178="✓","Liberia ✓",$F178)</f>
        <v>Liberia</v>
      </c>
      <c r="AI32" s="32"/>
      <c r="AJ32" s="28" t="str">
        <f>IF($P386="✓","Jamaica ✓",$F386)</f>
        <v>Jamaica</v>
      </c>
      <c r="AK32" s="28"/>
      <c r="AL32" s="29" t="str">
        <f>IF($P32="✓","Papua New Guinea ✓",$F32)</f>
        <v>Papua New Guinea</v>
      </c>
      <c r="AM32" s="29"/>
      <c r="AN32" s="30" t="str">
        <f>IF($P264="✓","France ✓",$F264)</f>
        <v>France</v>
      </c>
      <c r="AO32" s="30"/>
    </row>
    <row r="33" spans="1:41" x14ac:dyDescent="0.3">
      <c r="A33" s="5"/>
      <c r="F33" s="15"/>
      <c r="G33" s="15"/>
      <c r="H33" s="2"/>
      <c r="K33" s="13"/>
      <c r="P33" s="2"/>
      <c r="Q33" s="2"/>
    </row>
    <row r="34" spans="1:41" ht="29.4" customHeight="1" x14ac:dyDescent="0.3">
      <c r="A34" s="5"/>
      <c r="F34" s="22" t="s">
        <v>11</v>
      </c>
      <c r="G34" s="22"/>
      <c r="H34" s="2"/>
      <c r="I34" s="21" t="s">
        <v>112</v>
      </c>
      <c r="J34" s="21"/>
      <c r="K34" s="21"/>
      <c r="M34" s="1" t="str">
        <f t="shared" ref="M34" si="67">IF(I34="It's on the wish list!","✓","")</f>
        <v>✓</v>
      </c>
      <c r="N34" s="1" t="str">
        <f t="shared" ref="N34" si="68">IF(I34="I'm planning it!  Chill out!","✓","")</f>
        <v/>
      </c>
      <c r="O34" s="1" t="str">
        <f t="shared" ref="O34" si="69">IF(I34="I transited through.  That counts, right?","✓","")</f>
        <v/>
      </c>
      <c r="P34" s="1" t="str">
        <f t="shared" ref="P34" si="70">IF(I34="Done!  That one's ticked!","✓","")</f>
        <v/>
      </c>
      <c r="Q34" s="1" t="str">
        <f t="shared" ref="Q34" si="71">IF(I34="Neeever gonna happen","✓","")</f>
        <v/>
      </c>
      <c r="R34" s="1"/>
      <c r="S34" s="19" t="str">
        <f t="shared" si="19"/>
        <v/>
      </c>
      <c r="T34" s="16">
        <f t="shared" ref="T34" si="72">10-COUNTIF(V34:AO34,"*✓*")</f>
        <v>10</v>
      </c>
      <c r="U34" s="17" t="s">
        <v>0</v>
      </c>
      <c r="V34" s="31" t="str">
        <f>IF($P84="✓","Lubnān (Lebanon) ✓",$F84)</f>
        <v>Lubnān (Lebanon)</v>
      </c>
      <c r="W34" s="31"/>
      <c r="X34" s="32" t="str">
        <f>IF($P160="✓","Gambia ✓",$F160)</f>
        <v>Gambia</v>
      </c>
      <c r="Y34" s="32"/>
      <c r="Z34" s="30" t="str">
        <f>IF($P272="✓","Ísland (Iceland) ✓",$F272)</f>
        <v>Ísland (Iceland)</v>
      </c>
      <c r="AA34" s="30"/>
      <c r="AB34" s="33" t="str">
        <f>IF($P350="✓","Peru ✓",$F350)</f>
        <v>Peru</v>
      </c>
      <c r="AC34" s="33"/>
      <c r="AD34" s="37" t="str">
        <f>IF($P422="✓","South Atlantic Ocean ✓",$F422)</f>
        <v>South Atlantic Ocean</v>
      </c>
      <c r="AE34" s="37"/>
      <c r="AF34" s="31" t="str">
        <f>IF($P80="✓","Kyrgyzstan ✓",$F80)</f>
        <v>Kyrgyzstan</v>
      </c>
      <c r="AG34" s="31"/>
      <c r="AH34" s="30" t="str">
        <f>IF($P262="✓","España (Spain) ✓",$F262)</f>
        <v>España (Spain)</v>
      </c>
      <c r="AI34" s="30"/>
      <c r="AJ34" s="32" t="str">
        <f>IF($P182="✓","Madagascar ✓",$F182)</f>
        <v>Madagascar</v>
      </c>
      <c r="AK34" s="32"/>
      <c r="AL34" s="28" t="str">
        <f>IF($P392="✓","Panama ✓",$F392)</f>
        <v>Panama</v>
      </c>
      <c r="AM34" s="28"/>
      <c r="AN34" s="29" t="str">
        <f>IF($P34="✓","Samoa ✓",$F34)</f>
        <v>Samoa</v>
      </c>
      <c r="AO34" s="29"/>
    </row>
    <row r="35" spans="1:41" x14ac:dyDescent="0.3">
      <c r="A35" s="5"/>
      <c r="F35" s="15"/>
      <c r="G35" s="15"/>
      <c r="H35" s="2"/>
      <c r="K35" s="13"/>
      <c r="P35" s="2"/>
      <c r="Q35" s="2"/>
    </row>
    <row r="36" spans="1:41" ht="29.4" customHeight="1" x14ac:dyDescent="0.3">
      <c r="A36" s="5"/>
      <c r="F36" s="22" t="s">
        <v>12</v>
      </c>
      <c r="G36" s="22"/>
      <c r="H36" s="2"/>
      <c r="I36" s="21" t="s">
        <v>112</v>
      </c>
      <c r="J36" s="21"/>
      <c r="K36" s="21"/>
      <c r="M36" s="1" t="str">
        <f t="shared" ref="M36" si="73">IF(I36="It's on the wish list!","✓","")</f>
        <v>✓</v>
      </c>
      <c r="N36" s="1" t="str">
        <f t="shared" ref="N36" si="74">IF(I36="I'm planning it!  Chill out!","✓","")</f>
        <v/>
      </c>
      <c r="O36" s="1" t="str">
        <f t="shared" ref="O36" si="75">IF(I36="I transited through.  That counts, right?","✓","")</f>
        <v/>
      </c>
      <c r="P36" s="1" t="str">
        <f t="shared" ref="P36:P90" si="76">IF(I36="Done!  That one's ticked!","✓","")</f>
        <v/>
      </c>
      <c r="Q36" s="1" t="str">
        <f t="shared" ref="Q36" si="77">IF(I36="Neeever gonna happen","✓","")</f>
        <v/>
      </c>
      <c r="R36" s="1"/>
      <c r="S36" s="19" t="str">
        <f t="shared" ref="S36:S56" si="78">IF(T36=0,"BINGO","")</f>
        <v/>
      </c>
      <c r="T36" s="16">
        <f t="shared" ref="T36" si="79">10-COUNTIF(V36:AO36,"*✓*")</f>
        <v>10</v>
      </c>
      <c r="U36" s="17" t="s">
        <v>0</v>
      </c>
      <c r="V36" s="30" t="str">
        <f>IF($P316="✓","Slovensko (Slovakia) ✓",$F316)</f>
        <v>Slovensko (Slovakia)</v>
      </c>
      <c r="W36" s="30"/>
      <c r="X36" s="31" t="str">
        <f>IF($P86="✓","Mongol Uls (Mongolia) ✓",$F86)</f>
        <v>Mongol Uls (Mongolia)</v>
      </c>
      <c r="Y36" s="31"/>
      <c r="Z36" s="32" t="str">
        <f>IF($P170="✓","Ityop'ia (Ethiopia) ✓",$F170)</f>
        <v>Ityop'ia (Ethiopia)</v>
      </c>
      <c r="AA36" s="32"/>
      <c r="AB36" s="30" t="str">
        <f>IF($P306="✓","Sak'art'velo (Georgia) ✓",$F306)</f>
        <v>Sak'art'velo (Georgia)</v>
      </c>
      <c r="AC36" s="30"/>
      <c r="AD36" s="33" t="str">
        <f>IF($P342="✓","Ecuador ✓",$F342)</f>
        <v>Ecuador</v>
      </c>
      <c r="AE36" s="33"/>
      <c r="AF36" s="37" t="str">
        <f>IF($P418="✓","North Atlantic Ocean ✓",$F418)</f>
        <v>North Atlantic Ocean</v>
      </c>
      <c r="AG36" s="37"/>
      <c r="AH36" s="31" t="str">
        <f>IF($P72="✓","Indonesia ✓",$F72)</f>
        <v>Indonesia</v>
      </c>
      <c r="AI36" s="31"/>
      <c r="AJ36" s="30" t="str">
        <f>IF($P330="✓","Vatican City ✓",$F330)</f>
        <v>Vatican City</v>
      </c>
      <c r="AK36" s="30"/>
      <c r="AL36" s="32" t="str">
        <f>IF($P164="✓","Guinée (Guinea) ✓",$F164)</f>
        <v>Guinée (Guinea)</v>
      </c>
      <c r="AM36" s="32"/>
      <c r="AN36" s="28" t="str">
        <f>IF($P402="✓","United States of America ✓",$F402)</f>
        <v>United States of America</v>
      </c>
      <c r="AO36" s="28"/>
    </row>
    <row r="37" spans="1:41" x14ac:dyDescent="0.3">
      <c r="A37" s="5"/>
      <c r="F37" s="15"/>
      <c r="G37" s="15"/>
      <c r="H37" s="2"/>
      <c r="K37" s="13"/>
      <c r="P37" s="2"/>
      <c r="Q37" s="2"/>
    </row>
    <row r="38" spans="1:41" ht="29.4" customHeight="1" x14ac:dyDescent="0.3">
      <c r="A38" s="5"/>
      <c r="F38" s="22" t="s">
        <v>13</v>
      </c>
      <c r="G38" s="22"/>
      <c r="H38" s="2"/>
      <c r="I38" s="21" t="s">
        <v>112</v>
      </c>
      <c r="J38" s="21"/>
      <c r="K38" s="21"/>
      <c r="M38" s="1" t="str">
        <f t="shared" ref="M38" si="80">IF(I38="It's on the wish list!","✓","")</f>
        <v>✓</v>
      </c>
      <c r="N38" s="1" t="str">
        <f t="shared" ref="N38" si="81">IF(I38="I'm planning it!  Chill out!","✓","")</f>
        <v/>
      </c>
      <c r="O38" s="1" t="str">
        <f t="shared" ref="O38" si="82">IF(I38="I transited through.  That counts, right?","✓","")</f>
        <v/>
      </c>
      <c r="P38" s="1" t="str">
        <f t="shared" ref="P38:P92" si="83">IF(I38="Done!  That one's ticked!","✓","")</f>
        <v/>
      </c>
      <c r="Q38" s="1" t="str">
        <f t="shared" ref="Q38" si="84">IF(I38="Neeever gonna happen","✓","")</f>
        <v/>
      </c>
      <c r="R38" s="1"/>
      <c r="S38" s="19" t="str">
        <f t="shared" si="78"/>
        <v/>
      </c>
      <c r="T38" s="16">
        <f t="shared" ref="T38" si="85">10-COUNTIF(V38:AO38,"*✓*")</f>
        <v>10</v>
      </c>
      <c r="U38" s="17" t="s">
        <v>0</v>
      </c>
      <c r="V38" s="32" t="str">
        <f>IF($P216="✓","South Africa ✓",$F216)</f>
        <v>South Africa</v>
      </c>
      <c r="W38" s="32"/>
      <c r="X38" s="30" t="str">
        <f>IF($P282="✓","Liechtenstein ✓",$F282)</f>
        <v>Liechtenstein</v>
      </c>
      <c r="Y38" s="30"/>
      <c r="Z38" s="31" t="str">
        <f>IF($P98="✓","Philippines ✓",$F98)</f>
        <v>Philippines</v>
      </c>
      <c r="AA38" s="31"/>
      <c r="AB38" s="32" t="str">
        <f>IF($P186="✓","Mali ✓",$F186)</f>
        <v>Mali</v>
      </c>
      <c r="AC38" s="32"/>
      <c r="AD38" s="30" t="str">
        <f>IF($P278="✓","Latvija (Latvia) ✓",$F278)</f>
        <v>Latvija (Latvia)</v>
      </c>
      <c r="AE38" s="30"/>
      <c r="AF38" s="33" t="str">
        <f>IF($P348="✓","Paraguay ✓",$F348)</f>
        <v>Paraguay</v>
      </c>
      <c r="AG38" s="33"/>
      <c r="AH38" s="37" t="str">
        <f>IF($P426="✓","South Pacific Ocean ✓",$F426)</f>
        <v>South Pacific Ocean</v>
      </c>
      <c r="AI38" s="37"/>
      <c r="AJ38" s="31" t="str">
        <f>IF($P58="✓","Brunei ✓",$F58)</f>
        <v>Brunei</v>
      </c>
      <c r="AK38" s="31"/>
      <c r="AL38" s="30" t="str">
        <f>IF($P326="✓","Ukraina (Ukraine) ✓",$F326)</f>
        <v>Ukraina (Ukraine)</v>
      </c>
      <c r="AM38" s="30"/>
      <c r="AN38" s="32" t="str">
        <f>IF($P204="✓","Rwanda ✓",$F204)</f>
        <v>Rwanda</v>
      </c>
      <c r="AO38" s="32"/>
    </row>
    <row r="39" spans="1:41" x14ac:dyDescent="0.3">
      <c r="A39" s="5"/>
      <c r="F39" s="15"/>
      <c r="G39" s="15"/>
      <c r="H39" s="2"/>
      <c r="K39" s="13"/>
      <c r="P39" s="2"/>
      <c r="Q39" s="2"/>
    </row>
    <row r="40" spans="1:41" ht="29.4" customHeight="1" x14ac:dyDescent="0.3">
      <c r="A40" s="5"/>
      <c r="F40" s="22" t="s">
        <v>14</v>
      </c>
      <c r="G40" s="22"/>
      <c r="H40" s="2"/>
      <c r="I40" s="21" t="s">
        <v>112</v>
      </c>
      <c r="J40" s="21"/>
      <c r="K40" s="21"/>
      <c r="M40" s="1" t="str">
        <f t="shared" ref="M40" si="86">IF(I40="It's on the wish list!","✓","")</f>
        <v>✓</v>
      </c>
      <c r="N40" s="1" t="str">
        <f t="shared" ref="N40" si="87">IF(I40="I'm planning it!  Chill out!","✓","")</f>
        <v/>
      </c>
      <c r="O40" s="1" t="str">
        <f t="shared" ref="O40" si="88">IF(I40="I transited through.  That counts, right?","✓","")</f>
        <v/>
      </c>
      <c r="P40" s="1" t="str">
        <f t="shared" ref="P40:P94" si="89">IF(I40="Done!  That one's ticked!","✓","")</f>
        <v/>
      </c>
      <c r="Q40" s="1" t="str">
        <f t="shared" ref="Q40" si="90">IF(I40="Neeever gonna happen","✓","")</f>
        <v/>
      </c>
      <c r="R40" s="1"/>
      <c r="S40" s="19" t="str">
        <f t="shared" si="78"/>
        <v/>
      </c>
      <c r="T40" s="16">
        <f t="shared" ref="T40" si="91">10-COUNTIF(V40:AO40,"*✓*")</f>
        <v>10</v>
      </c>
      <c r="U40" s="17" t="s">
        <v>0</v>
      </c>
      <c r="V40" s="28" t="str">
        <f>IF($P388="✓","Mexico ✓",$F388)</f>
        <v>Mexico</v>
      </c>
      <c r="W40" s="28"/>
      <c r="X40" s="32" t="str">
        <f>IF($P172="✓","Kenya ✓",$F172)</f>
        <v>Kenya</v>
      </c>
      <c r="Y40" s="32"/>
      <c r="Z40" s="30" t="str">
        <f>IF($P240="✓","Azərbaycan (Azerbaijan) ✓",$F240)</f>
        <v>Azərbaycan (Azerbaijan)</v>
      </c>
      <c r="AA40" s="30"/>
      <c r="AB40" s="31" t="str">
        <f>IF($P88="✓","Myanma (Myanmar) ✓",$F88)</f>
        <v>Myanma (Myanmar)</v>
      </c>
      <c r="AC40" s="31"/>
      <c r="AD40" s="32" t="str">
        <f>IF($P162="✓","Ghana ✓",$F162)</f>
        <v>Ghana</v>
      </c>
      <c r="AE40" s="32"/>
      <c r="AF40" s="30" t="str">
        <f>IF($P288="✓","Malta ✓",$F288)</f>
        <v>Malta</v>
      </c>
      <c r="AG40" s="30"/>
      <c r="AH40" s="33" t="str">
        <f>IF($P336="✓","Brazil ✓",$F336)</f>
        <v>Brazil</v>
      </c>
      <c r="AI40" s="33"/>
      <c r="AJ40" s="37" t="str">
        <f>IF($P424="✓","Southern Ocean ✓",$F424)</f>
        <v>Southern Ocean</v>
      </c>
      <c r="AK40" s="37"/>
      <c r="AL40" s="31" t="str">
        <f>IF($P96="✓","Pakistan ✓",$F96)</f>
        <v>Pakistan</v>
      </c>
      <c r="AM40" s="31"/>
      <c r="AN40" s="30" t="str">
        <f>IF($P296="✓","Norge (Norway) ✓",$F296)</f>
        <v>Norge (Norway)</v>
      </c>
      <c r="AO40" s="30"/>
    </row>
    <row r="41" spans="1:41" x14ac:dyDescent="0.3">
      <c r="A41" s="5"/>
      <c r="F41" s="15"/>
      <c r="G41" s="15"/>
      <c r="H41" s="2"/>
      <c r="K41" s="13"/>
      <c r="P41" s="2"/>
      <c r="Q41" s="2"/>
    </row>
    <row r="42" spans="1:41" ht="29.4" customHeight="1" x14ac:dyDescent="0.3">
      <c r="A42" s="5"/>
      <c r="F42" s="22" t="s">
        <v>15</v>
      </c>
      <c r="G42" s="22"/>
      <c r="H42" s="2"/>
      <c r="I42" s="21" t="s">
        <v>112</v>
      </c>
      <c r="J42" s="21"/>
      <c r="K42" s="21"/>
      <c r="M42" s="1" t="str">
        <f t="shared" ref="M42" si="92">IF(I42="It's on the wish list!","✓","")</f>
        <v>✓</v>
      </c>
      <c r="N42" s="1" t="str">
        <f t="shared" ref="N42" si="93">IF(I42="I'm planning it!  Chill out!","✓","")</f>
        <v/>
      </c>
      <c r="O42" s="1" t="str">
        <f t="shared" ref="O42" si="94">IF(I42="I transited through.  That counts, right?","✓","")</f>
        <v/>
      </c>
      <c r="P42" s="1" t="str">
        <f t="shared" ref="P42:P102" si="95">IF(I42="Done!  That one's ticked!","✓","")</f>
        <v/>
      </c>
      <c r="Q42" s="1" t="str">
        <f t="shared" ref="Q42" si="96">IF(I42="Neeever gonna happen","✓","")</f>
        <v/>
      </c>
      <c r="R42" s="1"/>
      <c r="S42" s="19" t="str">
        <f t="shared" si="78"/>
        <v/>
      </c>
      <c r="T42" s="16">
        <f t="shared" ref="T42" si="97">10-COUNTIF(V42:AO42,"*✓*")</f>
        <v>10</v>
      </c>
      <c r="U42" s="17" t="s">
        <v>0</v>
      </c>
      <c r="V42" s="31" t="str">
        <f>IF($P54="✓","Al-Yaman (Yemen) ✓",$F54)</f>
        <v>Al-Yaman (Yemen)</v>
      </c>
      <c r="W42" s="31"/>
      <c r="X42" s="28" t="str">
        <f>IF($P398="✓","Saint Vincent and the Grenadines ✓",$F398)</f>
        <v>Saint Vincent and the Grenadines</v>
      </c>
      <c r="Y42" s="28"/>
      <c r="Z42" s="32" t="str">
        <f>IF($P188="✓","Mauritius ✓",$F188)</f>
        <v>Mauritius</v>
      </c>
      <c r="AA42" s="32"/>
      <c r="AB42" s="30" t="str">
        <f>IF($P324="✓","Svalbard (Sweden) ✓",$F324)</f>
        <v>Svalbard (Sweden)</v>
      </c>
      <c r="AC42" s="30"/>
      <c r="AD42" s="31" t="str">
        <f>IF($P60="✓","Chosŏn (North Korea) ✓",$F60)</f>
        <v>Chosŏn (North Korea)</v>
      </c>
      <c r="AE42" s="31"/>
      <c r="AF42" s="32" t="str">
        <f>IF($P210="✓","Seychelles ✓",$F210)</f>
        <v>Seychelles</v>
      </c>
      <c r="AG42" s="32"/>
      <c r="AH42" s="30" t="str">
        <f>IF($P300="✓","Polska (Poland) ✓",$F300)</f>
        <v>Polska (Poland)</v>
      </c>
      <c r="AI42" s="30"/>
      <c r="AJ42" s="33" t="str">
        <f>IF($P354="✓","Uruguay ✓",$F354)</f>
        <v>Uruguay</v>
      </c>
      <c r="AK42" s="33"/>
      <c r="AL42" s="37" t="str">
        <f>IF($P416="✓","Indian Ocean ✓",$F416)</f>
        <v>Indian Ocean</v>
      </c>
      <c r="AM42" s="37"/>
      <c r="AN42" s="31" t="str">
        <f>IF($P90="✓","Nepal ✓",$F90)</f>
        <v>Nepal</v>
      </c>
      <c r="AO42" s="31"/>
    </row>
    <row r="43" spans="1:41" x14ac:dyDescent="0.3">
      <c r="A43" s="5"/>
      <c r="F43" s="15"/>
      <c r="G43" s="15"/>
      <c r="H43" s="2"/>
      <c r="K43" s="13"/>
      <c r="P43" s="2"/>
      <c r="Q43" s="2"/>
    </row>
    <row r="44" spans="1:41" ht="29.4" customHeight="1" x14ac:dyDescent="0.3">
      <c r="A44" s="5"/>
      <c r="C44" s="20" t="s">
        <v>16</v>
      </c>
      <c r="D44" s="20"/>
      <c r="F44" s="22" t="s">
        <v>17</v>
      </c>
      <c r="G44" s="22"/>
      <c r="H44" s="2"/>
      <c r="I44" s="21" t="s">
        <v>112</v>
      </c>
      <c r="J44" s="21"/>
      <c r="K44" s="21"/>
      <c r="M44" s="1" t="str">
        <f t="shared" ref="M44" si="98">IF(I44="It's on the wish list!","✓","")</f>
        <v>✓</v>
      </c>
      <c r="N44" s="1" t="str">
        <f t="shared" ref="N44" si="99">IF(I44="I'm planning it!  Chill out!","✓","")</f>
        <v/>
      </c>
      <c r="O44" s="1" t="str">
        <f t="shared" ref="O44" si="100">IF(I44="I transited through.  That counts, right?","✓","")</f>
        <v/>
      </c>
      <c r="P44" s="1" t="str">
        <f t="shared" ref="P44:P104" si="101">IF(I44="Done!  That one's ticked!","✓","")</f>
        <v/>
      </c>
      <c r="Q44" s="1" t="str">
        <f t="shared" ref="Q44" si="102">IF(I44="Neeever gonna happen","✓","")</f>
        <v/>
      </c>
      <c r="R44" s="1"/>
      <c r="S44" s="19" t="str">
        <f t="shared" si="78"/>
        <v/>
      </c>
      <c r="T44" s="16">
        <f t="shared" ref="T44" si="103">10-COUNTIF(V44:AO44,"*✓*")</f>
        <v>10</v>
      </c>
      <c r="U44" s="17" t="s">
        <v>0</v>
      </c>
      <c r="V44" s="32" t="str">
        <f>IF($P226="✓","Togo ✓",$F226)</f>
        <v>Togo</v>
      </c>
      <c r="W44" s="32"/>
      <c r="X44" s="31" t="str">
        <f>IF($P70="✓","India / Bhārat ✓",$F70)</f>
        <v xml:space="preserve">India / Bhārat </v>
      </c>
      <c r="Y44" s="31"/>
      <c r="Z44" s="28" t="str">
        <f>IF($P394="✓","Saint Kitts and Nevis ✓",$F394)</f>
        <v>Saint Kitts and Nevis</v>
      </c>
      <c r="AA44" s="28"/>
      <c r="AB44" s="32" t="str">
        <f>IF($P184="✓","Malawi ✓",$F184)</f>
        <v>Malawi</v>
      </c>
      <c r="AC44" s="32"/>
      <c r="AD44" s="30" t="str">
        <f>IF($P252="✓","Crna Gora (Montenegro) ✓",$F252)</f>
        <v>Crna Gora (Montenegro)</v>
      </c>
      <c r="AE44" s="30"/>
      <c r="AF44" s="31" t="str">
        <f>IF($P122="✓","‘Umān (Oman) ✓",$F122)</f>
        <v>‘Umān (Oman)</v>
      </c>
      <c r="AG44" s="31"/>
      <c r="AH44" s="32" t="str">
        <f>IF($P156="✓","Eswatini (Swaziland) ✓",$F156)</f>
        <v>Eswatini (Swaziland)</v>
      </c>
      <c r="AI44" s="32"/>
      <c r="AJ44" s="30" t="str">
        <f>IF($P318="✓","Srbija (Serbia) ✓",$F318)</f>
        <v>Srbija (Serbia)</v>
      </c>
      <c r="AK44" s="30"/>
      <c r="AL44" s="33" t="str">
        <f>IF($P334="✓","Bolivia ✓",$F334)</f>
        <v>Bolivia</v>
      </c>
      <c r="AM44" s="33"/>
      <c r="AN44" s="37" t="str">
        <f>IF($P420="✓","North Pacific Ocean ✓",$F420)</f>
        <v>North Pacific Ocean</v>
      </c>
      <c r="AO44" s="37"/>
    </row>
    <row r="45" spans="1:41" x14ac:dyDescent="0.3">
      <c r="A45" s="5"/>
      <c r="F45" s="15"/>
      <c r="G45" s="15"/>
      <c r="H45" s="2"/>
      <c r="K45" s="13"/>
      <c r="P45" s="2"/>
      <c r="Q45" s="2"/>
    </row>
    <row r="46" spans="1:41" ht="29.4" customHeight="1" x14ac:dyDescent="0.3">
      <c r="A46" s="5"/>
      <c r="F46" s="22" t="s">
        <v>223</v>
      </c>
      <c r="G46" s="22"/>
      <c r="H46" s="2"/>
      <c r="I46" s="21" t="s">
        <v>112</v>
      </c>
      <c r="J46" s="21"/>
      <c r="K46" s="21"/>
      <c r="M46" s="1" t="str">
        <f t="shared" ref="M46" si="104">IF(I46="It's on the wish list!","✓","")</f>
        <v>✓</v>
      </c>
      <c r="N46" s="1" t="str">
        <f t="shared" ref="N46" si="105">IF(I46="I'm planning it!  Chill out!","✓","")</f>
        <v/>
      </c>
      <c r="O46" s="1" t="str">
        <f t="shared" ref="O46" si="106">IF(I46="I transited through.  That counts, right?","✓","")</f>
        <v/>
      </c>
      <c r="P46" s="1" t="str">
        <f t="shared" ref="P46:P100" si="107">IF(I46="Done!  That one's ticked!","✓","")</f>
        <v/>
      </c>
      <c r="Q46" s="1" t="str">
        <f t="shared" ref="Q46" si="108">IF(I46="Neeever gonna happen","✓","")</f>
        <v/>
      </c>
      <c r="R46" s="1"/>
      <c r="S46" s="19" t="str">
        <f t="shared" si="78"/>
        <v/>
      </c>
      <c r="T46" s="16">
        <f t="shared" ref="T46" si="109">10-COUNTIF(V46:AO46,"*✓*")</f>
        <v>10</v>
      </c>
      <c r="U46" s="17" t="s">
        <v>0</v>
      </c>
      <c r="V46" s="31" t="str">
        <f>IF($P82="✓","Lao (Laos) ✓",$F82)</f>
        <v>Lao (Laos)</v>
      </c>
      <c r="W46" s="31"/>
      <c r="X46" s="32" t="str">
        <f>IF($P196="✓","Namibia ✓",$F196)</f>
        <v>Namibia</v>
      </c>
      <c r="Y46" s="32"/>
      <c r="Z46" s="31" t="str">
        <f>IF($P124="✓","Việt Nam (Vietnam) ✓",$F124)</f>
        <v>Việt Nam (Vietnam)</v>
      </c>
      <c r="AA46" s="31"/>
      <c r="AB46" s="28" t="str">
        <f>IF($P378="✓","Grenada ✓",$F378)</f>
        <v>Grenada</v>
      </c>
      <c r="AC46" s="28"/>
      <c r="AD46" s="32" t="str">
        <f>IF($P198="✓","Niger ✓",$F198)</f>
        <v>Niger</v>
      </c>
      <c r="AE46" s="32"/>
      <c r="AF46" s="30" t="str">
        <f>IF($P268="✓","Hellas / Ellada (Greece) ✓",$F268)</f>
        <v>Hellas / Ellada (Greece)</v>
      </c>
      <c r="AG46" s="30"/>
      <c r="AH46" s="31" t="str">
        <f>IF($P104="✓","Rossiya (Russia) ✓",$F104)</f>
        <v>Rossiya (Russia)</v>
      </c>
      <c r="AI46" s="31"/>
      <c r="AJ46" s="32" t="str">
        <f>IF($P192="✓","Mozambique ✓",$F192)</f>
        <v>Mozambique</v>
      </c>
      <c r="AK46" s="32"/>
      <c r="AL46" s="30" t="str">
        <f>IF($P294="✓","Nederland (Netherlands) ✓",$F294)</f>
        <v>Nederland (Netherlands)</v>
      </c>
      <c r="AM46" s="30"/>
      <c r="AN46" s="33" t="str">
        <f>IF($P340="✓","Colombia ✓",$F340)</f>
        <v>Colombia</v>
      </c>
      <c r="AO46" s="33"/>
    </row>
    <row r="47" spans="1:41" x14ac:dyDescent="0.3">
      <c r="A47" s="5"/>
      <c r="F47" s="15"/>
      <c r="G47" s="15"/>
      <c r="H47" s="2"/>
      <c r="K47" s="13"/>
      <c r="P47" s="2"/>
      <c r="Q47" s="2"/>
    </row>
    <row r="48" spans="1:41" ht="29.4" customHeight="1" x14ac:dyDescent="0.3">
      <c r="A48" s="5"/>
      <c r="F48" s="25" t="s">
        <v>207</v>
      </c>
      <c r="G48" s="25"/>
      <c r="H48" s="2"/>
      <c r="I48" s="21" t="s">
        <v>112</v>
      </c>
      <c r="J48" s="21"/>
      <c r="K48" s="21"/>
      <c r="M48" s="1" t="str">
        <f t="shared" ref="M48" si="110">IF(I48="It's on the wish list!","✓","")</f>
        <v>✓</v>
      </c>
      <c r="N48" s="1" t="str">
        <f t="shared" ref="N48" si="111">IF(I48="I'm planning it!  Chill out!","✓","")</f>
        <v/>
      </c>
      <c r="O48" s="1" t="str">
        <f t="shared" ref="O48" si="112">IF(I48="I transited through.  That counts, right?","✓","")</f>
        <v/>
      </c>
      <c r="P48" s="1" t="str">
        <f t="shared" si="95"/>
        <v/>
      </c>
      <c r="Q48" s="1" t="str">
        <f t="shared" ref="Q48" si="113">IF(I48="Neeever gonna happen","✓","")</f>
        <v/>
      </c>
      <c r="R48" s="1"/>
      <c r="S48" s="19" t="str">
        <f t="shared" si="78"/>
        <v/>
      </c>
      <c r="T48" s="16">
        <f t="shared" ref="T48" si="114">10-COUNTIF(V48:AO48,"*✓*")</f>
        <v>10</v>
      </c>
      <c r="U48" s="17" t="s">
        <v>0</v>
      </c>
      <c r="V48" s="37" t="str">
        <f>IF($P406="✓","Canary Islands ✓",$F406)</f>
        <v>Canary Islands</v>
      </c>
      <c r="W48" s="37"/>
      <c r="X48" s="40" t="str">
        <f>IF($P50="✓","Al-‘Arabiyyah as Sa‘ūdiyyah (Saudi Arabia) ✓",$F50)</f>
        <v>Al-‘Arabiyyah as Sa‘ūdiyyah (Saudi Arabia)</v>
      </c>
      <c r="Y48" s="40"/>
      <c r="Z48" s="32" t="str">
        <f>IF($P236="✓","Zimbabwe ✓",$F236)</f>
        <v>Zimbabwe</v>
      </c>
      <c r="AA48" s="32"/>
      <c r="AB48" s="31" t="str">
        <f>IF($P118="✓","Türkiye (Turkey) ✓",$F118)</f>
        <v>Türkiye (Turkey)</v>
      </c>
      <c r="AC48" s="31"/>
      <c r="AD48" s="28" t="str">
        <f>IF($P366="✓","Canada ✓",$F366)</f>
        <v>Canada</v>
      </c>
      <c r="AE48" s="28"/>
      <c r="AF48" s="32" t="str">
        <f>IF($P130="✓","Amerruk / Elmeɣrib (Morocco) ✓",$F130)</f>
        <v>Amerruk / Elmeɣrib (Morocco)</v>
      </c>
      <c r="AG48" s="32"/>
      <c r="AH48" s="30" t="str">
        <f>IF($P286="✓","Magyarország (Hungary) ✓",$F286)</f>
        <v>Magyarország (Hungary)</v>
      </c>
      <c r="AI48" s="30"/>
      <c r="AJ48" s="31" t="str">
        <f>IF($P120="✓","Turkmenistan ✓",$F120)</f>
        <v>Turkmenistan</v>
      </c>
      <c r="AK48" s="31"/>
      <c r="AL48" s="32" t="str">
        <f>IF($P232="✓","Uganda ✓",$F232)</f>
        <v>Uganda</v>
      </c>
      <c r="AM48" s="32"/>
      <c r="AN48" s="30" t="str">
        <f>IF($P308="✓","San Marino ✓",$F308)</f>
        <v>San Marino</v>
      </c>
      <c r="AO48" s="30"/>
    </row>
    <row r="49" spans="1:41" x14ac:dyDescent="0.3">
      <c r="A49" s="5"/>
      <c r="F49" s="15"/>
      <c r="G49" s="15"/>
      <c r="H49" s="2"/>
      <c r="K49" s="13"/>
      <c r="P49" s="2"/>
      <c r="Q49" s="2"/>
    </row>
    <row r="50" spans="1:41" ht="29.4" customHeight="1" x14ac:dyDescent="0.3">
      <c r="A50" s="5"/>
      <c r="F50" s="23" t="s">
        <v>195</v>
      </c>
      <c r="G50" s="23"/>
      <c r="H50" s="2"/>
      <c r="I50" s="21" t="s">
        <v>112</v>
      </c>
      <c r="J50" s="21"/>
      <c r="K50" s="21"/>
      <c r="M50" s="1" t="str">
        <f t="shared" ref="M50" si="115">IF(I50="It's on the wish list!","✓","")</f>
        <v>✓</v>
      </c>
      <c r="N50" s="1" t="str">
        <f t="shared" ref="N50" si="116">IF(I50="I'm planning it!  Chill out!","✓","")</f>
        <v/>
      </c>
      <c r="O50" s="1" t="str">
        <f t="shared" ref="O50" si="117">IF(I50="I transited through.  That counts, right?","✓","")</f>
        <v/>
      </c>
      <c r="P50" s="1" t="str">
        <f t="shared" si="101"/>
        <v/>
      </c>
      <c r="Q50" s="1" t="str">
        <f t="shared" ref="Q50" si="118">IF(I50="Neeever gonna happen","✓","")</f>
        <v/>
      </c>
      <c r="R50" s="1"/>
      <c r="S50" s="19" t="str">
        <f t="shared" si="78"/>
        <v/>
      </c>
      <c r="T50" s="16">
        <f t="shared" ref="T50" si="119">10-COUNTIF(V50:AO50,"*✓*")</f>
        <v>10</v>
      </c>
      <c r="U50" s="17" t="s">
        <v>0</v>
      </c>
      <c r="V50" s="29" t="str">
        <f>IF($P36="✓","Solomon Islands ✓",$F36)</f>
        <v>Solomon Islands</v>
      </c>
      <c r="W50" s="29"/>
      <c r="X50" s="37" t="str">
        <f>IF($P408="✓","Galapogas Islands ✓",$F408)</f>
        <v>Galapogus Islands</v>
      </c>
      <c r="Y50" s="37"/>
      <c r="Z50" s="31" t="str">
        <f>IF($P114="✓","Timor-Leste (East Timor) ✓",$F114)</f>
        <v>Timor-Leste (East Timor)</v>
      </c>
      <c r="AA50" s="31"/>
      <c r="AB50" s="32" t="str">
        <f>IF($P194="✓","Muritan / Agawec (Mauritania) ✓",$F194)</f>
        <v>Muritan / Agawec (Mauritania)</v>
      </c>
      <c r="AC50" s="32"/>
      <c r="AD50" s="31" t="str">
        <f>IF($P100="✓","Qatar ✓",$F100)</f>
        <v>Qatar</v>
      </c>
      <c r="AE50" s="31"/>
      <c r="AF50" s="28" t="str">
        <f>IF($P364="✓","Belize ✓",$F364)</f>
        <v>Belize</v>
      </c>
      <c r="AG50" s="28"/>
      <c r="AH50" s="32" t="str">
        <f>IF($P208="✓","Senegal ✓",$F208)</f>
        <v>Senegal</v>
      </c>
      <c r="AI50" s="32"/>
      <c r="AJ50" s="30" t="str">
        <f>IF($P254="✓","Danmark (Denmark) ✓",$F254)</f>
        <v>Danmark (Denmark)</v>
      </c>
      <c r="AK50" s="30"/>
      <c r="AL50" s="31" t="str">
        <f>IF($P106="✓","Singapore ✓",$F106)</f>
        <v>Singapore</v>
      </c>
      <c r="AM50" s="31"/>
      <c r="AN50" s="32" t="str">
        <f>IF($P234="✓","Zambia ✓",$F234)</f>
        <v>Zambia</v>
      </c>
      <c r="AO50" s="32"/>
    </row>
    <row r="51" spans="1:41" x14ac:dyDescent="0.3">
      <c r="A51" s="5"/>
      <c r="F51" s="15"/>
      <c r="G51" s="15"/>
      <c r="H51" s="2"/>
      <c r="K51" s="13"/>
      <c r="P51" s="2"/>
      <c r="Q51" s="2"/>
    </row>
    <row r="52" spans="1:41" ht="29.4" customHeight="1" x14ac:dyDescent="0.3">
      <c r="A52" s="5"/>
      <c r="F52" s="22" t="s">
        <v>169</v>
      </c>
      <c r="G52" s="22"/>
      <c r="H52" s="2"/>
      <c r="I52" s="21" t="s">
        <v>112</v>
      </c>
      <c r="J52" s="21"/>
      <c r="K52" s="21"/>
      <c r="M52" s="1" t="str">
        <f t="shared" ref="M52" si="120">IF(I52="It's on the wish list!","✓","")</f>
        <v>✓</v>
      </c>
      <c r="N52" s="1" t="str">
        <f t="shared" ref="N52" si="121">IF(I52="I'm planning it!  Chill out!","✓","")</f>
        <v/>
      </c>
      <c r="O52" s="1" t="str">
        <f t="shared" ref="O52" si="122">IF(I52="I transited through.  That counts, right?","✓","")</f>
        <v/>
      </c>
      <c r="P52" s="1" t="str">
        <f t="shared" ref="P52" si="123">IF(I52="Done!  That one's ticked!","✓","")</f>
        <v/>
      </c>
      <c r="Q52" s="1" t="str">
        <f t="shared" ref="Q52" si="124">IF(I52="Neeever gonna happen","✓","")</f>
        <v/>
      </c>
      <c r="R52" s="1"/>
      <c r="S52" s="19" t="str">
        <f t="shared" si="78"/>
        <v/>
      </c>
      <c r="T52" s="16">
        <f t="shared" ref="T52" si="125">10-COUNTIF(V52:AO52,"*✓*")</f>
        <v>10</v>
      </c>
      <c r="U52" s="17" t="s">
        <v>0</v>
      </c>
      <c r="V52" s="32" t="str">
        <f>IF($P200="✓","Nigeria ✓",$F200)</f>
        <v>Nigeria</v>
      </c>
      <c r="W52" s="32"/>
      <c r="X52" s="29" t="str">
        <f>IF($P38="✓","Tonga ✓",$F38)</f>
        <v>Tonga</v>
      </c>
      <c r="Y52" s="29"/>
      <c r="Z52" s="37" t="str">
        <f>IF($P412="✓","Heung Gong (Hong Kong) ✓",$F412)</f>
        <v>Heung Gong (Hong Kong)</v>
      </c>
      <c r="AA52" s="37"/>
      <c r="AB52" s="31" t="str">
        <f>IF($P108="✓","Sri Lanka ✓",$F108)</f>
        <v>Sri Lanka</v>
      </c>
      <c r="AC52" s="31"/>
      <c r="AD52" s="32" t="str">
        <f>IF($P146="✓","Côte d’Ivoire ✓",$F146)</f>
        <v>Côte d’Ivoire</v>
      </c>
      <c r="AE52" s="32"/>
      <c r="AF52" s="31" t="str">
        <f>IF($P102="✓","Qazaqstan (Kazakhstan) ✓",$F102)</f>
        <v>Qazaqstan (Kazakhstan)</v>
      </c>
      <c r="AG52" s="31"/>
      <c r="AH52" s="28" t="str">
        <f>IF($P362="✓","Barbados ✓",$F362)</f>
        <v>Barbados</v>
      </c>
      <c r="AI52" s="28"/>
      <c r="AJ52" s="32" t="str">
        <f>IF($P218="✓","South Sudan ✓",$F218)</f>
        <v>South Sudan</v>
      </c>
      <c r="AK52" s="32"/>
      <c r="AL52" s="30" t="str">
        <f>IF($P238="✓","Andorra ✓",$F238)</f>
        <v>Andorra</v>
      </c>
      <c r="AM52" s="30"/>
      <c r="AN52" s="31" t="str">
        <f>IF($P112="✓","Thai (Thailand) ✓",$F112)</f>
        <v>Thai (Thailand)</v>
      </c>
      <c r="AO52" s="31"/>
    </row>
    <row r="53" spans="1:41" x14ac:dyDescent="0.3">
      <c r="A53" s="5"/>
      <c r="F53" s="15"/>
      <c r="G53" s="15"/>
      <c r="H53" s="2"/>
      <c r="K53" s="13"/>
      <c r="P53" s="2"/>
      <c r="Q53" s="2"/>
    </row>
    <row r="54" spans="1:41" ht="29.4" customHeight="1" x14ac:dyDescent="0.3">
      <c r="A54" s="5"/>
      <c r="F54" s="22" t="s">
        <v>210</v>
      </c>
      <c r="G54" s="22"/>
      <c r="H54" s="2"/>
      <c r="I54" s="21" t="s">
        <v>112</v>
      </c>
      <c r="J54" s="21"/>
      <c r="K54" s="21"/>
      <c r="M54" s="1" t="str">
        <f t="shared" ref="M54" si="126">IF(I54="It's on the wish list!","✓","")</f>
        <v>✓</v>
      </c>
      <c r="N54" s="1" t="str">
        <f t="shared" ref="N54" si="127">IF(I54="I'm planning it!  Chill out!","✓","")</f>
        <v/>
      </c>
      <c r="O54" s="1" t="str">
        <f t="shared" ref="O54" si="128">IF(I54="I transited through.  That counts, right?","✓","")</f>
        <v/>
      </c>
      <c r="P54" s="1" t="str">
        <f t="shared" si="76"/>
        <v/>
      </c>
      <c r="Q54" s="1" t="str">
        <f t="shared" ref="Q54" si="129">IF(I54="Neeever gonna happen","✓","")</f>
        <v/>
      </c>
      <c r="R54" s="1"/>
      <c r="S54" s="19" t="str">
        <f t="shared" si="78"/>
        <v/>
      </c>
      <c r="T54" s="16">
        <f t="shared" ref="T54" si="130">10-COUNTIF(V54:AO54,"*✓*")</f>
        <v>10</v>
      </c>
      <c r="U54" s="17" t="s">
        <v>0</v>
      </c>
      <c r="V54" s="30" t="str">
        <f>IF($P320="✓","Suisse / Schweiz (Switzerland) ✓",$F320)</f>
        <v>Suisse / Schweiz (Switzerland)</v>
      </c>
      <c r="W54" s="30"/>
      <c r="X54" s="32" t="str">
        <f>IF($P176="✓","Lesotho ✓",$F176)</f>
        <v>Lesotho</v>
      </c>
      <c r="Y54" s="32"/>
      <c r="Z54" s="29" t="str">
        <f>IF($P42="✓","Vanuatu ✓",$F42)</f>
        <v>Vanuatu</v>
      </c>
      <c r="AA54" s="29"/>
      <c r="AB54" s="37" t="str">
        <f>IF($P410="✓","Grønland (Greenland) ✓",$F410)</f>
        <v>Grønland (Greenland)</v>
      </c>
      <c r="AC54" s="37"/>
      <c r="AD54" s="31" t="str">
        <f>IF($P78="✓","Kămpŭchéa (Cambodia) ✓",$F78)</f>
        <v>Kămpŭchéa (Cambodia)</v>
      </c>
      <c r="AE54" s="31"/>
      <c r="AF54" s="41" t="str">
        <f>IF($P214="✓","Soomaaliya aş-Şūmāl (Somalia) ✓",$F214)</f>
        <v>Soomaaliya aş-Şūmāl (Somalia)</v>
      </c>
      <c r="AG54" s="41"/>
      <c r="AH54" s="31" t="str">
        <f>IF($P52="✓","Al-’Urdun (Jordan) ✓",$F52)</f>
        <v>Al-’Urdun (Jordan)</v>
      </c>
      <c r="AI54" s="31"/>
      <c r="AJ54" s="28" t="str">
        <f>IF($P360="✓","Bahamas ✓",$F360)</f>
        <v>Bahamas</v>
      </c>
      <c r="AK54" s="28"/>
      <c r="AL54" s="32" t="str">
        <f>IF($P228="✓","Tūns (Tunisia) ✓",$F228)</f>
        <v>Tūns (Tunisia)</v>
      </c>
      <c r="AM54" s="32"/>
      <c r="AN54" s="30" t="str">
        <f>IF($P328="✓","United Kingdom ✓",$F328)</f>
        <v>United Kingdom</v>
      </c>
      <c r="AO54" s="30"/>
    </row>
    <row r="55" spans="1:41" x14ac:dyDescent="0.3">
      <c r="A55" s="5"/>
      <c r="F55" s="15"/>
      <c r="G55" s="15"/>
      <c r="H55" s="2"/>
      <c r="K55" s="13"/>
      <c r="P55" s="2"/>
      <c r="Q55" s="2"/>
    </row>
    <row r="56" spans="1:41" ht="29.4" customHeight="1" x14ac:dyDescent="0.3">
      <c r="A56" s="5"/>
      <c r="F56" s="22" t="s">
        <v>18</v>
      </c>
      <c r="G56" s="22"/>
      <c r="H56" s="2"/>
      <c r="I56" s="21" t="s">
        <v>112</v>
      </c>
      <c r="J56" s="21"/>
      <c r="K56" s="21"/>
      <c r="M56" s="1" t="str">
        <f t="shared" ref="M56" si="131">IF(I56="It's on the wish list!","✓","")</f>
        <v>✓</v>
      </c>
      <c r="N56" s="1" t="str">
        <f t="shared" ref="N56" si="132">IF(I56="I'm planning it!  Chill out!","✓","")</f>
        <v/>
      </c>
      <c r="O56" s="1" t="str">
        <f t="shared" ref="O56" si="133">IF(I56="I transited through.  That counts, right?","✓","")</f>
        <v/>
      </c>
      <c r="P56" s="1" t="str">
        <f t="shared" si="83"/>
        <v/>
      </c>
      <c r="Q56" s="1" t="str">
        <f t="shared" ref="Q56" si="134">IF(I56="Neeever gonna happen","✓","")</f>
        <v/>
      </c>
      <c r="R56" s="1"/>
      <c r="S56" s="19" t="str">
        <f t="shared" si="78"/>
        <v/>
      </c>
      <c r="T56" s="16">
        <f t="shared" ref="T56" si="135">10-COUNTIF(V56:AO56,"*✓*")</f>
        <v>10</v>
      </c>
      <c r="U56" s="17" t="s">
        <v>0</v>
      </c>
      <c r="V56" s="37" t="str">
        <f>IF($P404="✓","Antarctica ✓",$F404)</f>
        <v>Antarctica</v>
      </c>
      <c r="W56" s="37"/>
      <c r="X56" s="30" t="str">
        <f>IF($P302="✓","Portugal ✓",$F302)</f>
        <v>Portugal</v>
      </c>
      <c r="Y56" s="30"/>
      <c r="Z56" s="32" t="str">
        <f>IF($P138="✓","Burkina Faso ✓",$F138)</f>
        <v>Burkina Faso</v>
      </c>
      <c r="AA56" s="32"/>
      <c r="AB56" s="29" t="str">
        <f>IF($P40="✓","Tuvalu ✓",$F40)</f>
        <v>Tuvalu</v>
      </c>
      <c r="AC56" s="29"/>
      <c r="AD56" s="37" t="str">
        <f>IF($P414="✓","New Caledonia ✓",$F414)</f>
        <v>New Caledonia</v>
      </c>
      <c r="AE56" s="37"/>
      <c r="AF56" s="31" t="str">
        <f>IF($P110="✓","Suriyah (Syria) ✓",$F110)</f>
        <v>Suriyah (Syria)</v>
      </c>
      <c r="AG56" s="31"/>
      <c r="AH56" s="32" t="str">
        <f>IF($P180="✓","Libya ✓",$F180)</f>
        <v>Libya</v>
      </c>
      <c r="AI56" s="32"/>
      <c r="AJ56" s="31" t="str">
        <f>IF($P116="✓","Tojikistan (Tajikistan) ✓",$F116)</f>
        <v>Tojikistan (Tajikistan)</v>
      </c>
      <c r="AK56" s="31"/>
      <c r="AL56" s="28" t="str">
        <f>IF($P358="✓","Antigua and Barbuda ✓",$F358)</f>
        <v>Antigua and Barbuda</v>
      </c>
      <c r="AM56" s="28"/>
      <c r="AN56" s="32" t="str">
        <f>IF($P152="✓","Dzayer (Algeria) ✓",$F152)</f>
        <v>Dzayer (Algeria)</v>
      </c>
      <c r="AO56" s="32"/>
    </row>
    <row r="57" spans="1:41" x14ac:dyDescent="0.3">
      <c r="A57" s="5"/>
      <c r="F57" s="15"/>
      <c r="G57" s="15"/>
      <c r="H57" s="2"/>
      <c r="K57" s="13"/>
      <c r="P57" s="2"/>
      <c r="Q57" s="2"/>
    </row>
    <row r="58" spans="1:41" ht="29.4" customHeight="1" x14ac:dyDescent="0.3">
      <c r="A58" s="5"/>
      <c r="F58" s="22" t="s">
        <v>19</v>
      </c>
      <c r="G58" s="22"/>
      <c r="H58" s="2"/>
      <c r="I58" s="21" t="s">
        <v>112</v>
      </c>
      <c r="J58" s="21"/>
      <c r="K58" s="21"/>
      <c r="M58" s="1" t="str">
        <f t="shared" ref="M58" si="136">IF(I58="It's on the wish list!","✓","")</f>
        <v>✓</v>
      </c>
      <c r="N58" s="1" t="str">
        <f t="shared" ref="N58" si="137">IF(I58="I'm planning it!  Chill out!","✓","")</f>
        <v/>
      </c>
      <c r="O58" s="1" t="str">
        <f t="shared" ref="O58" si="138">IF(I58="I transited through.  That counts, right?","✓","")</f>
        <v/>
      </c>
      <c r="P58" s="1" t="str">
        <f t="shared" si="89"/>
        <v/>
      </c>
      <c r="Q58" s="1" t="str">
        <f t="shared" ref="Q58" si="139">IF(I58="Neeever gonna happen","✓","")</f>
        <v/>
      </c>
      <c r="R58" s="1"/>
    </row>
    <row r="59" spans="1:41" x14ac:dyDescent="0.3">
      <c r="A59" s="5"/>
      <c r="F59" s="15"/>
      <c r="G59" s="15"/>
      <c r="H59" s="2"/>
      <c r="K59" s="13"/>
      <c r="P59" s="2"/>
      <c r="Q59" s="2"/>
    </row>
    <row r="60" spans="1:41" ht="29.4" customHeight="1" x14ac:dyDescent="0.3">
      <c r="A60" s="5"/>
      <c r="F60" s="22" t="s">
        <v>171</v>
      </c>
      <c r="G60" s="22"/>
      <c r="H60" s="2"/>
      <c r="I60" s="21" t="s">
        <v>112</v>
      </c>
      <c r="J60" s="21"/>
      <c r="K60" s="21"/>
      <c r="M60" s="1" t="str">
        <f t="shared" ref="M60" si="140">IF(I60="It's on the wish list!","✓","")</f>
        <v>✓</v>
      </c>
      <c r="N60" s="1" t="str">
        <f t="shared" ref="N60" si="141">IF(I60="I'm planning it!  Chill out!","✓","")</f>
        <v/>
      </c>
      <c r="O60" s="1" t="str">
        <f t="shared" ref="O60" si="142">IF(I60="I transited through.  That counts, right?","✓","")</f>
        <v/>
      </c>
      <c r="P60" s="1" t="str">
        <f t="shared" si="95"/>
        <v/>
      </c>
      <c r="Q60" s="1" t="str">
        <f t="shared" ref="Q60" si="143">IF(I60="Neeever gonna happen","✓","")</f>
        <v/>
      </c>
    </row>
    <row r="61" spans="1:41" x14ac:dyDescent="0.3">
      <c r="A61" s="5"/>
      <c r="F61" s="15"/>
      <c r="G61" s="15"/>
      <c r="H61" s="2"/>
      <c r="K61" s="13"/>
      <c r="P61" s="2"/>
      <c r="Q61" s="2"/>
    </row>
    <row r="62" spans="1:41" ht="29.4" customHeight="1" x14ac:dyDescent="0.3">
      <c r="A62" s="5"/>
      <c r="F62" s="22" t="s">
        <v>173</v>
      </c>
      <c r="G62" s="22"/>
      <c r="H62" s="2"/>
      <c r="I62" s="21" t="s">
        <v>112</v>
      </c>
      <c r="J62" s="21"/>
      <c r="K62" s="21"/>
      <c r="M62" s="1" t="str">
        <f t="shared" ref="M62" si="144">IF(I62="It's on the wish list!","✓","")</f>
        <v>✓</v>
      </c>
      <c r="N62" s="1" t="str">
        <f t="shared" ref="N62" si="145">IF(I62="I'm planning it!  Chill out!","✓","")</f>
        <v/>
      </c>
      <c r="O62" s="1" t="str">
        <f t="shared" ref="O62" si="146">IF(I62="I transited through.  That counts, right?","✓","")</f>
        <v/>
      </c>
      <c r="P62" s="1" t="str">
        <f t="shared" si="101"/>
        <v/>
      </c>
      <c r="Q62" s="1" t="str">
        <f t="shared" ref="Q62" si="147">IF(I62="Neeever gonna happen","✓","")</f>
        <v/>
      </c>
    </row>
    <row r="63" spans="1:41" x14ac:dyDescent="0.3">
      <c r="A63" s="5"/>
      <c r="F63" s="15"/>
      <c r="G63" s="15"/>
      <c r="H63" s="2"/>
      <c r="K63" s="13"/>
      <c r="P63" s="2"/>
      <c r="Q63" s="2"/>
    </row>
    <row r="64" spans="1:41" ht="29.4" customHeight="1" x14ac:dyDescent="0.3">
      <c r="A64" s="5"/>
      <c r="F64" s="22" t="s">
        <v>180</v>
      </c>
      <c r="G64" s="22"/>
      <c r="H64" s="2"/>
      <c r="I64" s="21" t="s">
        <v>112</v>
      </c>
      <c r="J64" s="21"/>
      <c r="K64" s="21"/>
      <c r="M64" s="1" t="str">
        <f t="shared" ref="M64" si="148">IF(I64="It's on the wish list!","✓","")</f>
        <v>✓</v>
      </c>
      <c r="N64" s="1" t="str">
        <f t="shared" ref="N64" si="149">IF(I64="I'm planning it!  Chill out!","✓","")</f>
        <v/>
      </c>
      <c r="O64" s="1" t="str">
        <f t="shared" ref="O64" si="150">IF(I64="I transited through.  That counts, right?","✓","")</f>
        <v/>
      </c>
      <c r="P64" s="1" t="str">
        <f t="shared" si="107"/>
        <v/>
      </c>
      <c r="Q64" s="1" t="str">
        <f t="shared" ref="Q64" si="151">IF(I64="Neeever gonna happen","✓","")</f>
        <v/>
      </c>
    </row>
    <row r="65" spans="1:17" x14ac:dyDescent="0.3">
      <c r="A65" s="5"/>
      <c r="F65" s="15"/>
      <c r="G65" s="15"/>
      <c r="H65" s="2"/>
      <c r="K65" s="13"/>
      <c r="P65" s="2"/>
      <c r="Q65" s="2"/>
    </row>
    <row r="66" spans="1:17" ht="29.4" customHeight="1" x14ac:dyDescent="0.3">
      <c r="A66" s="5"/>
      <c r="F66" s="22" t="s">
        <v>134</v>
      </c>
      <c r="G66" s="22"/>
      <c r="H66" s="2"/>
      <c r="I66" s="21" t="s">
        <v>112</v>
      </c>
      <c r="J66" s="21"/>
      <c r="K66" s="21"/>
      <c r="M66" s="1" t="str">
        <f t="shared" ref="M66" si="152">IF(I66="It's on the wish list!","✓","")</f>
        <v>✓</v>
      </c>
      <c r="N66" s="1" t="str">
        <f t="shared" ref="N66" si="153">IF(I66="I'm planning it!  Chill out!","✓","")</f>
        <v/>
      </c>
      <c r="O66" s="1" t="str">
        <f t="shared" ref="O66" si="154">IF(I66="I transited through.  That counts, right?","✓","")</f>
        <v/>
      </c>
      <c r="P66" s="1" t="str">
        <f t="shared" si="95"/>
        <v/>
      </c>
      <c r="Q66" s="1" t="str">
        <f t="shared" ref="Q66" si="155">IF(I66="Neeever gonna happen","✓","")</f>
        <v/>
      </c>
    </row>
    <row r="67" spans="1:17" x14ac:dyDescent="0.3">
      <c r="A67" s="5"/>
      <c r="F67" s="15"/>
      <c r="G67" s="15"/>
      <c r="H67" s="2"/>
      <c r="K67" s="13"/>
      <c r="P67" s="2"/>
      <c r="Q67" s="2"/>
    </row>
    <row r="68" spans="1:17" ht="29.4" customHeight="1" x14ac:dyDescent="0.3">
      <c r="A68" s="5"/>
      <c r="F68" s="22" t="s">
        <v>172</v>
      </c>
      <c r="G68" s="22"/>
      <c r="H68" s="2"/>
      <c r="I68" s="21" t="s">
        <v>112</v>
      </c>
      <c r="J68" s="21"/>
      <c r="K68" s="21"/>
      <c r="M68" s="1" t="str">
        <f t="shared" ref="M68" si="156">IF(I68="It's on the wish list!","✓","")</f>
        <v>✓</v>
      </c>
      <c r="N68" s="1" t="str">
        <f t="shared" ref="N68" si="157">IF(I68="I'm planning it!  Chill out!","✓","")</f>
        <v/>
      </c>
      <c r="O68" s="1" t="str">
        <f t="shared" ref="O68" si="158">IF(I68="I transited through.  That counts, right?","✓","")</f>
        <v/>
      </c>
      <c r="P68" s="1" t="str">
        <f t="shared" si="101"/>
        <v/>
      </c>
      <c r="Q68" s="1" t="str">
        <f t="shared" ref="Q68" si="159">IF(I68="Neeever gonna happen","✓","")</f>
        <v/>
      </c>
    </row>
    <row r="69" spans="1:17" x14ac:dyDescent="0.3">
      <c r="A69" s="5"/>
      <c r="F69" s="15"/>
      <c r="G69" s="15"/>
      <c r="H69" s="2"/>
      <c r="K69" s="13"/>
      <c r="P69" s="2"/>
      <c r="Q69" s="2"/>
    </row>
    <row r="70" spans="1:17" ht="29.4" customHeight="1" x14ac:dyDescent="0.3">
      <c r="A70" s="5"/>
      <c r="F70" s="22" t="s">
        <v>164</v>
      </c>
      <c r="G70" s="22"/>
      <c r="H70" s="2"/>
      <c r="I70" s="21" t="s">
        <v>112</v>
      </c>
      <c r="J70" s="21"/>
      <c r="K70" s="21"/>
      <c r="M70" s="1" t="str">
        <f t="shared" ref="M70" si="160">IF(I70="It's on the wish list!","✓","")</f>
        <v>✓</v>
      </c>
      <c r="N70" s="1" t="str">
        <f t="shared" ref="N70" si="161">IF(I70="I'm planning it!  Chill out!","✓","")</f>
        <v/>
      </c>
      <c r="O70" s="1" t="str">
        <f t="shared" ref="O70" si="162">IF(I70="I transited through.  That counts, right?","✓","")</f>
        <v/>
      </c>
      <c r="P70" s="1" t="str">
        <f t="shared" ref="P70" si="163">IF(I70="Done!  That one's ticked!","✓","")</f>
        <v/>
      </c>
      <c r="Q70" s="1" t="str">
        <f t="shared" ref="Q70" si="164">IF(I70="Neeever gonna happen","✓","")</f>
        <v/>
      </c>
    </row>
    <row r="71" spans="1:17" x14ac:dyDescent="0.3">
      <c r="A71" s="5"/>
      <c r="F71" s="15"/>
      <c r="G71" s="15"/>
      <c r="H71" s="2"/>
      <c r="K71" s="13"/>
      <c r="P71" s="2"/>
      <c r="Q71" s="2"/>
    </row>
    <row r="72" spans="1:17" ht="29.4" customHeight="1" x14ac:dyDescent="0.3">
      <c r="A72" s="5"/>
      <c r="F72" s="22" t="s">
        <v>20</v>
      </c>
      <c r="G72" s="22"/>
      <c r="H72" s="2"/>
      <c r="I72" s="21" t="s">
        <v>112</v>
      </c>
      <c r="J72" s="21"/>
      <c r="K72" s="21"/>
      <c r="M72" s="1" t="str">
        <f t="shared" ref="M72" si="165">IF(I72="It's on the wish list!","✓","")</f>
        <v>✓</v>
      </c>
      <c r="N72" s="1" t="str">
        <f t="shared" ref="N72" si="166">IF(I72="I'm planning it!  Chill out!","✓","")</f>
        <v/>
      </c>
      <c r="O72" s="1" t="str">
        <f t="shared" ref="O72" si="167">IF(I72="I transited through.  That counts, right?","✓","")</f>
        <v/>
      </c>
      <c r="P72" s="1" t="str">
        <f t="shared" si="76"/>
        <v/>
      </c>
      <c r="Q72" s="1" t="str">
        <f t="shared" ref="Q72" si="168">IF(I72="Neeever gonna happen","✓","")</f>
        <v/>
      </c>
    </row>
    <row r="73" spans="1:17" x14ac:dyDescent="0.3">
      <c r="A73" s="5"/>
      <c r="F73" s="15"/>
      <c r="G73" s="15"/>
      <c r="H73" s="2"/>
      <c r="K73" s="13"/>
      <c r="P73" s="2"/>
      <c r="Q73" s="2"/>
    </row>
    <row r="74" spans="1:17" ht="29.4" customHeight="1" x14ac:dyDescent="0.3">
      <c r="A74" s="5"/>
      <c r="F74" s="22" t="s">
        <v>21</v>
      </c>
      <c r="G74" s="22"/>
      <c r="H74" s="2"/>
      <c r="I74" s="21" t="s">
        <v>112</v>
      </c>
      <c r="J74" s="21"/>
      <c r="K74" s="21"/>
      <c r="M74" s="1" t="str">
        <f t="shared" ref="M74" si="169">IF(I74="It's on the wish list!","✓","")</f>
        <v>✓</v>
      </c>
      <c r="N74" s="1" t="str">
        <f t="shared" ref="N74" si="170">IF(I74="I'm planning it!  Chill out!","✓","")</f>
        <v/>
      </c>
      <c r="O74" s="1" t="str">
        <f t="shared" ref="O74" si="171">IF(I74="I transited through.  That counts, right?","✓","")</f>
        <v/>
      </c>
      <c r="P74" s="1" t="str">
        <f t="shared" si="83"/>
        <v/>
      </c>
      <c r="Q74" s="1" t="str">
        <f t="shared" ref="Q74" si="172">IF(I74="Neeever gonna happen","✓","")</f>
        <v/>
      </c>
    </row>
    <row r="75" spans="1:17" x14ac:dyDescent="0.3">
      <c r="A75" s="5"/>
      <c r="F75" s="15"/>
      <c r="G75" s="15"/>
      <c r="H75" s="2"/>
      <c r="K75" s="13"/>
      <c r="P75" s="2"/>
      <c r="Q75" s="2"/>
    </row>
    <row r="76" spans="1:17" ht="29.4" customHeight="1" x14ac:dyDescent="0.3">
      <c r="A76" s="5"/>
      <c r="F76" s="22" t="s">
        <v>22</v>
      </c>
      <c r="G76" s="22"/>
      <c r="H76" s="2"/>
      <c r="I76" s="21" t="s">
        <v>112</v>
      </c>
      <c r="J76" s="21"/>
      <c r="K76" s="21"/>
      <c r="M76" s="1" t="str">
        <f t="shared" ref="M76" si="173">IF(I76="It's on the wish list!","✓","")</f>
        <v>✓</v>
      </c>
      <c r="N76" s="1" t="str">
        <f t="shared" ref="N76" si="174">IF(I76="I'm planning it!  Chill out!","✓","")</f>
        <v/>
      </c>
      <c r="O76" s="1" t="str">
        <f t="shared" ref="O76" si="175">IF(I76="I transited through.  That counts, right?","✓","")</f>
        <v/>
      </c>
      <c r="P76" s="1" t="str">
        <f t="shared" si="89"/>
        <v/>
      </c>
      <c r="Q76" s="1" t="str">
        <f t="shared" ref="Q76" si="176">IF(I76="Neeever gonna happen","✓","")</f>
        <v/>
      </c>
    </row>
    <row r="77" spans="1:17" x14ac:dyDescent="0.3">
      <c r="A77" s="5"/>
      <c r="F77" s="15"/>
      <c r="G77" s="15"/>
      <c r="H77" s="2"/>
      <c r="K77" s="13"/>
      <c r="P77" s="2"/>
      <c r="Q77" s="2"/>
    </row>
    <row r="78" spans="1:17" ht="29.4" customHeight="1" x14ac:dyDescent="0.3">
      <c r="A78" s="5"/>
      <c r="F78" s="22" t="s">
        <v>139</v>
      </c>
      <c r="G78" s="22"/>
      <c r="H78" s="2"/>
      <c r="I78" s="21" t="s">
        <v>112</v>
      </c>
      <c r="J78" s="21"/>
      <c r="K78" s="21"/>
      <c r="M78" s="1" t="str">
        <f t="shared" ref="M78" si="177">IF(I78="It's on the wish list!","✓","")</f>
        <v>✓</v>
      </c>
      <c r="N78" s="1" t="str">
        <f t="shared" ref="N78" si="178">IF(I78="I'm planning it!  Chill out!","✓","")</f>
        <v/>
      </c>
      <c r="O78" s="1" t="str">
        <f t="shared" ref="O78" si="179">IF(I78="I transited through.  That counts, right?","✓","")</f>
        <v/>
      </c>
      <c r="P78" s="1" t="str">
        <f t="shared" si="95"/>
        <v/>
      </c>
      <c r="Q78" s="1" t="str">
        <f t="shared" ref="Q78" si="180">IF(I78="Neeever gonna happen","✓","")</f>
        <v/>
      </c>
    </row>
    <row r="79" spans="1:17" x14ac:dyDescent="0.3">
      <c r="A79" s="5"/>
      <c r="F79" s="15"/>
      <c r="G79" s="15"/>
      <c r="H79" s="2"/>
      <c r="K79" s="13"/>
      <c r="P79" s="2"/>
      <c r="Q79" s="2"/>
    </row>
    <row r="80" spans="1:17" ht="29.4" customHeight="1" x14ac:dyDescent="0.3">
      <c r="A80" s="5"/>
      <c r="F80" s="22" t="s">
        <v>23</v>
      </c>
      <c r="G80" s="22"/>
      <c r="H80" s="2"/>
      <c r="I80" s="21" t="s">
        <v>112</v>
      </c>
      <c r="J80" s="21"/>
      <c r="K80" s="21"/>
      <c r="M80" s="1" t="str">
        <f t="shared" ref="M80" si="181">IF(I80="It's on the wish list!","✓","")</f>
        <v>✓</v>
      </c>
      <c r="N80" s="1" t="str">
        <f t="shared" ref="N80" si="182">IF(I80="I'm planning it!  Chill out!","✓","")</f>
        <v/>
      </c>
      <c r="O80" s="1" t="str">
        <f t="shared" ref="O80" si="183">IF(I80="I transited through.  That counts, right?","✓","")</f>
        <v/>
      </c>
      <c r="P80" s="1" t="str">
        <f t="shared" si="101"/>
        <v/>
      </c>
      <c r="Q80" s="1" t="str">
        <f t="shared" ref="Q80" si="184">IF(I80="Neeever gonna happen","✓","")</f>
        <v/>
      </c>
    </row>
    <row r="81" spans="1:17" x14ac:dyDescent="0.3">
      <c r="A81" s="5"/>
      <c r="F81" s="15"/>
      <c r="G81" s="15"/>
      <c r="H81" s="2"/>
      <c r="K81" s="13"/>
      <c r="P81" s="2"/>
      <c r="Q81" s="2"/>
    </row>
    <row r="82" spans="1:17" ht="29.4" customHeight="1" x14ac:dyDescent="0.3">
      <c r="A82" s="5"/>
      <c r="F82" s="22" t="s">
        <v>174</v>
      </c>
      <c r="G82" s="22"/>
      <c r="H82" s="2"/>
      <c r="I82" s="21" t="s">
        <v>112</v>
      </c>
      <c r="J82" s="21"/>
      <c r="K82" s="21"/>
      <c r="M82" s="1" t="str">
        <f t="shared" ref="M82" si="185">IF(I82="It's on the wish list!","✓","")</f>
        <v>✓</v>
      </c>
      <c r="N82" s="1" t="str">
        <f t="shared" ref="N82" si="186">IF(I82="I'm planning it!  Chill out!","✓","")</f>
        <v/>
      </c>
      <c r="O82" s="1" t="str">
        <f t="shared" ref="O82" si="187">IF(I82="I transited through.  That counts, right?","✓","")</f>
        <v/>
      </c>
      <c r="P82" s="1" t="str">
        <f t="shared" si="107"/>
        <v/>
      </c>
      <c r="Q82" s="1" t="str">
        <f t="shared" ref="Q82" si="188">IF(I82="Neeever gonna happen","✓","")</f>
        <v/>
      </c>
    </row>
    <row r="83" spans="1:17" x14ac:dyDescent="0.3">
      <c r="A83" s="5"/>
      <c r="F83" s="15"/>
      <c r="G83" s="15"/>
      <c r="H83" s="2"/>
      <c r="K83" s="13"/>
      <c r="P83" s="2"/>
      <c r="Q83" s="2"/>
    </row>
    <row r="84" spans="1:17" ht="29.4" customHeight="1" x14ac:dyDescent="0.3">
      <c r="A84" s="5"/>
      <c r="F84" s="22" t="s">
        <v>176</v>
      </c>
      <c r="G84" s="22"/>
      <c r="H84" s="2"/>
      <c r="I84" s="21" t="s">
        <v>112</v>
      </c>
      <c r="J84" s="21"/>
      <c r="K84" s="21"/>
      <c r="M84" s="1" t="str">
        <f t="shared" ref="M84" si="189">IF(I84="It's on the wish list!","✓","")</f>
        <v>✓</v>
      </c>
      <c r="N84" s="1" t="str">
        <f t="shared" ref="N84" si="190">IF(I84="I'm planning it!  Chill out!","✓","")</f>
        <v/>
      </c>
      <c r="O84" s="1" t="str">
        <f t="shared" ref="O84" si="191">IF(I84="I transited through.  That counts, right?","✓","")</f>
        <v/>
      </c>
      <c r="P84" s="1" t="str">
        <f t="shared" si="95"/>
        <v/>
      </c>
      <c r="Q84" s="1" t="str">
        <f t="shared" ref="Q84" si="192">IF(I84="Neeever gonna happen","✓","")</f>
        <v/>
      </c>
    </row>
    <row r="85" spans="1:17" x14ac:dyDescent="0.3">
      <c r="A85" s="5"/>
      <c r="F85" s="15"/>
      <c r="G85" s="15"/>
      <c r="H85" s="2"/>
      <c r="K85" s="13"/>
      <c r="P85" s="2"/>
      <c r="Q85" s="2"/>
    </row>
    <row r="86" spans="1:17" ht="29.4" customHeight="1" x14ac:dyDescent="0.3">
      <c r="A86" s="5"/>
      <c r="F86" s="22" t="s">
        <v>183</v>
      </c>
      <c r="G86" s="22"/>
      <c r="H86" s="2"/>
      <c r="I86" s="21" t="s">
        <v>112</v>
      </c>
      <c r="J86" s="21"/>
      <c r="K86" s="21"/>
      <c r="M86" s="1" t="str">
        <f t="shared" ref="M86" si="193">IF(I86="It's on the wish list!","✓","")</f>
        <v>✓</v>
      </c>
      <c r="N86" s="1" t="str">
        <f t="shared" ref="N86" si="194">IF(I86="I'm planning it!  Chill out!","✓","")</f>
        <v/>
      </c>
      <c r="O86" s="1" t="str">
        <f t="shared" ref="O86" si="195">IF(I86="I transited through.  That counts, right?","✓","")</f>
        <v/>
      </c>
      <c r="P86" s="1" t="str">
        <f t="shared" si="101"/>
        <v/>
      </c>
      <c r="Q86" s="1" t="str">
        <f t="shared" ref="Q86" si="196">IF(I86="Neeever gonna happen","✓","")</f>
        <v/>
      </c>
    </row>
    <row r="87" spans="1:17" x14ac:dyDescent="0.3">
      <c r="A87" s="5"/>
      <c r="F87" s="15"/>
      <c r="G87" s="15"/>
      <c r="H87" s="2"/>
      <c r="K87" s="13"/>
      <c r="P87" s="2"/>
      <c r="Q87" s="2"/>
    </row>
    <row r="88" spans="1:17" ht="29.4" customHeight="1" x14ac:dyDescent="0.3">
      <c r="A88" s="5"/>
      <c r="F88" s="22" t="s">
        <v>186</v>
      </c>
      <c r="G88" s="22"/>
      <c r="H88" s="2"/>
      <c r="I88" s="21" t="s">
        <v>112</v>
      </c>
      <c r="J88" s="21"/>
      <c r="K88" s="21"/>
      <c r="M88" s="1" t="str">
        <f t="shared" ref="M88" si="197">IF(I88="It's on the wish list!","✓","")</f>
        <v>✓</v>
      </c>
      <c r="N88" s="1" t="str">
        <f t="shared" ref="N88" si="198">IF(I88="I'm planning it!  Chill out!","✓","")</f>
        <v/>
      </c>
      <c r="O88" s="1" t="str">
        <f t="shared" ref="O88" si="199">IF(I88="I transited through.  That counts, right?","✓","")</f>
        <v/>
      </c>
      <c r="P88" s="1" t="str">
        <f t="shared" ref="P88" si="200">IF(I88="Done!  That one's ticked!","✓","")</f>
        <v/>
      </c>
      <c r="Q88" s="1" t="str">
        <f t="shared" ref="Q88" si="201">IF(I88="Neeever gonna happen","✓","")</f>
        <v/>
      </c>
    </row>
    <row r="89" spans="1:17" x14ac:dyDescent="0.3">
      <c r="A89" s="5"/>
      <c r="F89" s="15"/>
      <c r="G89" s="15"/>
      <c r="H89" s="2"/>
      <c r="K89" s="13"/>
      <c r="P89" s="2"/>
      <c r="Q89" s="2"/>
    </row>
    <row r="90" spans="1:17" ht="29.4" customHeight="1" x14ac:dyDescent="0.3">
      <c r="A90" s="5"/>
      <c r="F90" s="22" t="s">
        <v>24</v>
      </c>
      <c r="G90" s="22"/>
      <c r="H90" s="2"/>
      <c r="I90" s="21" t="s">
        <v>112</v>
      </c>
      <c r="J90" s="21"/>
      <c r="K90" s="21"/>
      <c r="M90" s="1" t="str">
        <f t="shared" ref="M90" si="202">IF(I90="It's on the wish list!","✓","")</f>
        <v>✓</v>
      </c>
      <c r="N90" s="1" t="str">
        <f t="shared" ref="N90" si="203">IF(I90="I'm planning it!  Chill out!","✓","")</f>
        <v/>
      </c>
      <c r="O90" s="1" t="str">
        <f t="shared" ref="O90" si="204">IF(I90="I transited through.  That counts, right?","✓","")</f>
        <v/>
      </c>
      <c r="P90" s="1" t="str">
        <f t="shared" si="76"/>
        <v/>
      </c>
      <c r="Q90" s="1" t="str">
        <f t="shared" ref="Q90" si="205">IF(I90="Neeever gonna happen","✓","")</f>
        <v/>
      </c>
    </row>
    <row r="91" spans="1:17" x14ac:dyDescent="0.3">
      <c r="A91" s="5"/>
      <c r="F91" s="15"/>
      <c r="G91" s="15"/>
      <c r="H91" s="2"/>
      <c r="K91" s="13"/>
      <c r="P91" s="2"/>
      <c r="Q91" s="2"/>
    </row>
    <row r="92" spans="1:17" ht="29.4" customHeight="1" x14ac:dyDescent="0.3">
      <c r="A92" s="5"/>
      <c r="F92" s="22" t="s">
        <v>168</v>
      </c>
      <c r="G92" s="22"/>
      <c r="H92" s="2"/>
      <c r="I92" s="21" t="s">
        <v>112</v>
      </c>
      <c r="J92" s="21"/>
      <c r="K92" s="21"/>
      <c r="M92" s="1" t="str">
        <f t="shared" ref="M92" si="206">IF(I92="It's on the wish list!","✓","")</f>
        <v>✓</v>
      </c>
      <c r="N92" s="1" t="str">
        <f t="shared" ref="N92" si="207">IF(I92="I'm planning it!  Chill out!","✓","")</f>
        <v/>
      </c>
      <c r="O92" s="1" t="str">
        <f t="shared" ref="O92" si="208">IF(I92="I transited through.  That counts, right?","✓","")</f>
        <v/>
      </c>
      <c r="P92" s="1" t="str">
        <f t="shared" si="83"/>
        <v/>
      </c>
      <c r="Q92" s="1" t="str">
        <f t="shared" ref="Q92" si="209">IF(I92="Neeever gonna happen","✓","")</f>
        <v/>
      </c>
    </row>
    <row r="93" spans="1:17" x14ac:dyDescent="0.3">
      <c r="A93" s="5"/>
      <c r="F93" s="15"/>
      <c r="G93" s="15"/>
      <c r="H93" s="2"/>
      <c r="K93" s="13"/>
      <c r="P93" s="2"/>
      <c r="Q93" s="2"/>
    </row>
    <row r="94" spans="1:17" ht="29.4" customHeight="1" x14ac:dyDescent="0.3">
      <c r="A94" s="5"/>
      <c r="F94" s="22" t="s">
        <v>208</v>
      </c>
      <c r="G94" s="22"/>
      <c r="H94" s="2"/>
      <c r="I94" s="21" t="s">
        <v>112</v>
      </c>
      <c r="J94" s="21"/>
      <c r="K94" s="21"/>
      <c r="M94" s="1" t="str">
        <f t="shared" ref="M94" si="210">IF(I94="It's on the wish list!","✓","")</f>
        <v>✓</v>
      </c>
      <c r="N94" s="1" t="str">
        <f t="shared" ref="N94" si="211">IF(I94="I'm planning it!  Chill out!","✓","")</f>
        <v/>
      </c>
      <c r="O94" s="1" t="str">
        <f t="shared" ref="O94" si="212">IF(I94="I transited through.  That counts, right?","✓","")</f>
        <v/>
      </c>
      <c r="P94" s="1" t="str">
        <f t="shared" si="89"/>
        <v/>
      </c>
      <c r="Q94" s="1" t="str">
        <f t="shared" ref="Q94" si="213">IF(I94="Neeever gonna happen","✓","")</f>
        <v/>
      </c>
    </row>
    <row r="95" spans="1:17" x14ac:dyDescent="0.3">
      <c r="A95" s="5"/>
      <c r="F95" s="15"/>
      <c r="G95" s="15"/>
      <c r="H95" s="2"/>
      <c r="K95" s="13"/>
      <c r="P95" s="2"/>
      <c r="Q95" s="2"/>
    </row>
    <row r="96" spans="1:17" ht="29.4" customHeight="1" x14ac:dyDescent="0.3">
      <c r="A96" s="5"/>
      <c r="F96" s="22" t="s">
        <v>25</v>
      </c>
      <c r="G96" s="22"/>
      <c r="H96" s="2"/>
      <c r="I96" s="21" t="s">
        <v>112</v>
      </c>
      <c r="J96" s="21"/>
      <c r="K96" s="21"/>
      <c r="M96" s="1" t="str">
        <f t="shared" ref="M96" si="214">IF(I96="It's on the wish list!","✓","")</f>
        <v>✓</v>
      </c>
      <c r="N96" s="1" t="str">
        <f t="shared" ref="N96" si="215">IF(I96="I'm planning it!  Chill out!","✓","")</f>
        <v/>
      </c>
      <c r="O96" s="1" t="str">
        <f t="shared" ref="O96" si="216">IF(I96="I transited through.  That counts, right?","✓","")</f>
        <v/>
      </c>
      <c r="P96" s="1" t="str">
        <f t="shared" si="95"/>
        <v/>
      </c>
      <c r="Q96" s="1" t="str">
        <f t="shared" ref="Q96" si="217">IF(I96="Neeever gonna happen","✓","")</f>
        <v/>
      </c>
    </row>
    <row r="97" spans="1:17" x14ac:dyDescent="0.3">
      <c r="A97" s="5"/>
      <c r="F97" s="15"/>
      <c r="G97" s="15"/>
      <c r="H97" s="2"/>
      <c r="K97" s="13"/>
      <c r="P97" s="2"/>
      <c r="Q97" s="2"/>
    </row>
    <row r="98" spans="1:17" ht="29.4" customHeight="1" x14ac:dyDescent="0.3">
      <c r="A98" s="5"/>
      <c r="F98" s="22" t="s">
        <v>26</v>
      </c>
      <c r="G98" s="22"/>
      <c r="H98" s="2"/>
      <c r="I98" s="21" t="s">
        <v>112</v>
      </c>
      <c r="J98" s="21"/>
      <c r="K98" s="21"/>
      <c r="M98" s="1" t="str">
        <f t="shared" ref="M98" si="218">IF(I98="It's on the wish list!","✓","")</f>
        <v>✓</v>
      </c>
      <c r="N98" s="1" t="str">
        <f t="shared" ref="N98" si="219">IF(I98="I'm planning it!  Chill out!","✓","")</f>
        <v/>
      </c>
      <c r="O98" s="1" t="str">
        <f t="shared" ref="O98" si="220">IF(I98="I transited through.  That counts, right?","✓","")</f>
        <v/>
      </c>
      <c r="P98" s="1" t="str">
        <f t="shared" si="101"/>
        <v/>
      </c>
      <c r="Q98" s="1" t="str">
        <f t="shared" ref="Q98" si="221">IF(I98="Neeever gonna happen","✓","")</f>
        <v/>
      </c>
    </row>
    <row r="99" spans="1:17" x14ac:dyDescent="0.3">
      <c r="A99" s="5"/>
      <c r="F99" s="15"/>
      <c r="G99" s="15"/>
      <c r="H99" s="2"/>
      <c r="K99" s="13"/>
      <c r="P99" s="2"/>
      <c r="Q99" s="2"/>
    </row>
    <row r="100" spans="1:17" ht="29.4" customHeight="1" x14ac:dyDescent="0.3">
      <c r="A100" s="5"/>
      <c r="F100" s="22" t="s">
        <v>27</v>
      </c>
      <c r="G100" s="22"/>
      <c r="H100" s="2"/>
      <c r="I100" s="21" t="s">
        <v>112</v>
      </c>
      <c r="J100" s="21"/>
      <c r="K100" s="21"/>
      <c r="M100" s="1" t="str">
        <f t="shared" ref="M100" si="222">IF(I100="It's on the wish list!","✓","")</f>
        <v>✓</v>
      </c>
      <c r="N100" s="1" t="str">
        <f t="shared" ref="N100" si="223">IF(I100="I'm planning it!  Chill out!","✓","")</f>
        <v/>
      </c>
      <c r="O100" s="1" t="str">
        <f t="shared" ref="O100" si="224">IF(I100="I transited through.  That counts, right?","✓","")</f>
        <v/>
      </c>
      <c r="P100" s="1" t="str">
        <f t="shared" si="107"/>
        <v/>
      </c>
      <c r="Q100" s="1" t="str">
        <f t="shared" ref="Q100" si="225">IF(I100="Neeever gonna happen","✓","")</f>
        <v/>
      </c>
    </row>
    <row r="101" spans="1:17" x14ac:dyDescent="0.3">
      <c r="A101" s="5"/>
      <c r="F101" s="15"/>
      <c r="G101" s="15"/>
      <c r="H101" s="2"/>
      <c r="K101" s="13"/>
      <c r="P101" s="2"/>
      <c r="Q101" s="2"/>
    </row>
    <row r="102" spans="1:17" ht="29.4" customHeight="1" x14ac:dyDescent="0.3">
      <c r="A102" s="5"/>
      <c r="F102" s="22" t="s">
        <v>170</v>
      </c>
      <c r="G102" s="22"/>
      <c r="H102" s="2"/>
      <c r="I102" s="21" t="s">
        <v>112</v>
      </c>
      <c r="J102" s="21"/>
      <c r="K102" s="21"/>
      <c r="M102" s="1" t="str">
        <f t="shared" ref="M102" si="226">IF(I102="It's on the wish list!","✓","")</f>
        <v>✓</v>
      </c>
      <c r="N102" s="1" t="str">
        <f t="shared" ref="N102" si="227">IF(I102="I'm planning it!  Chill out!","✓","")</f>
        <v/>
      </c>
      <c r="O102" s="1" t="str">
        <f t="shared" ref="O102" si="228">IF(I102="I transited through.  That counts, right?","✓","")</f>
        <v/>
      </c>
      <c r="P102" s="1" t="str">
        <f t="shared" si="95"/>
        <v/>
      </c>
      <c r="Q102" s="1" t="str">
        <f t="shared" ref="Q102" si="229">IF(I102="Neeever gonna happen","✓","")</f>
        <v/>
      </c>
    </row>
    <row r="103" spans="1:17" x14ac:dyDescent="0.3">
      <c r="A103" s="5"/>
      <c r="F103" s="15"/>
      <c r="G103" s="15"/>
      <c r="H103" s="2"/>
      <c r="K103" s="13"/>
      <c r="P103" s="2"/>
      <c r="Q103" s="2"/>
    </row>
    <row r="104" spans="1:17" ht="29.4" customHeight="1" x14ac:dyDescent="0.3">
      <c r="A104" s="5"/>
      <c r="F104" s="22" t="s">
        <v>194</v>
      </c>
      <c r="G104" s="22"/>
      <c r="H104" s="2"/>
      <c r="I104" s="21" t="s">
        <v>112</v>
      </c>
      <c r="J104" s="21"/>
      <c r="K104" s="21"/>
      <c r="M104" s="1" t="str">
        <f t="shared" ref="M104" si="230">IF(I104="It's on the wish list!","✓","")</f>
        <v>✓</v>
      </c>
      <c r="N104" s="1" t="str">
        <f t="shared" ref="N104" si="231">IF(I104="I'm planning it!  Chill out!","✓","")</f>
        <v/>
      </c>
      <c r="O104" s="1" t="str">
        <f t="shared" ref="O104" si="232">IF(I104="I transited through.  That counts, right?","✓","")</f>
        <v/>
      </c>
      <c r="P104" s="1" t="str">
        <f t="shared" si="101"/>
        <v/>
      </c>
      <c r="Q104" s="1" t="str">
        <f t="shared" ref="Q104" si="233">IF(I104="Neeever gonna happen","✓","")</f>
        <v/>
      </c>
    </row>
    <row r="105" spans="1:17" x14ac:dyDescent="0.3">
      <c r="A105" s="5"/>
      <c r="F105" s="15"/>
      <c r="G105" s="15"/>
      <c r="H105" s="2"/>
      <c r="K105" s="13"/>
      <c r="P105" s="2"/>
      <c r="Q105" s="2"/>
    </row>
    <row r="106" spans="1:17" ht="29.4" customHeight="1" x14ac:dyDescent="0.3">
      <c r="A106" s="5"/>
      <c r="F106" s="22" t="s">
        <v>28</v>
      </c>
      <c r="G106" s="22"/>
      <c r="H106" s="2"/>
      <c r="I106" s="21" t="s">
        <v>112</v>
      </c>
      <c r="J106" s="21"/>
      <c r="K106" s="21"/>
      <c r="M106" s="1" t="str">
        <f t="shared" ref="M106" si="234">IF(I106="It's on the wish list!","✓","")</f>
        <v>✓</v>
      </c>
      <c r="N106" s="1" t="str">
        <f t="shared" ref="N106" si="235">IF(I106="I'm planning it!  Chill out!","✓","")</f>
        <v/>
      </c>
      <c r="O106" s="1" t="str">
        <f t="shared" ref="O106" si="236">IF(I106="I transited through.  That counts, right?","✓","")</f>
        <v/>
      </c>
      <c r="P106" s="1" t="str">
        <f t="shared" ref="P106" si="237">IF(I106="Done!  That one's ticked!","✓","")</f>
        <v/>
      </c>
      <c r="Q106" s="1" t="str">
        <f t="shared" ref="Q106" si="238">IF(I106="Neeever gonna happen","✓","")</f>
        <v/>
      </c>
    </row>
    <row r="107" spans="1:17" x14ac:dyDescent="0.3">
      <c r="A107" s="5"/>
      <c r="F107" s="15"/>
      <c r="G107" s="15"/>
      <c r="H107" s="2"/>
      <c r="K107" s="13"/>
      <c r="P107" s="2"/>
      <c r="Q107" s="2"/>
    </row>
    <row r="108" spans="1:17" ht="29.4" customHeight="1" x14ac:dyDescent="0.3">
      <c r="A108" s="5"/>
      <c r="F108" s="22" t="s">
        <v>29</v>
      </c>
      <c r="G108" s="22"/>
      <c r="H108" s="2"/>
      <c r="I108" s="21" t="s">
        <v>112</v>
      </c>
      <c r="J108" s="21"/>
      <c r="K108" s="21"/>
      <c r="M108" s="1" t="str">
        <f t="shared" ref="M108" si="239">IF(I108="It's on the wish list!","✓","")</f>
        <v>✓</v>
      </c>
      <c r="N108" s="1" t="str">
        <f t="shared" ref="N108" si="240">IF(I108="I'm planning it!  Chill out!","✓","")</f>
        <v/>
      </c>
      <c r="O108" s="1" t="str">
        <f t="shared" ref="O108" si="241">IF(I108="I transited through.  That counts, right?","✓","")</f>
        <v/>
      </c>
      <c r="P108" s="1" t="str">
        <f t="shared" ref="P108:P162" si="242">IF(I108="Done!  That one's ticked!","✓","")</f>
        <v/>
      </c>
      <c r="Q108" s="1" t="str">
        <f t="shared" ref="Q108" si="243">IF(I108="Neeever gonna happen","✓","")</f>
        <v/>
      </c>
    </row>
    <row r="109" spans="1:17" x14ac:dyDescent="0.3">
      <c r="A109" s="5"/>
      <c r="F109" s="15"/>
      <c r="G109" s="15"/>
      <c r="H109" s="2"/>
      <c r="K109" s="13"/>
      <c r="P109" s="2"/>
      <c r="Q109" s="2"/>
    </row>
    <row r="110" spans="1:17" ht="29.4" customHeight="1" x14ac:dyDescent="0.3">
      <c r="A110" s="5"/>
      <c r="F110" s="24" t="s">
        <v>202</v>
      </c>
      <c r="G110" s="24"/>
      <c r="H110" s="2"/>
      <c r="I110" s="21" t="s">
        <v>112</v>
      </c>
      <c r="J110" s="21"/>
      <c r="K110" s="21"/>
      <c r="M110" s="1" t="str">
        <f t="shared" ref="M110" si="244">IF(I110="It's on the wish list!","✓","")</f>
        <v>✓</v>
      </c>
      <c r="N110" s="1" t="str">
        <f t="shared" ref="N110" si="245">IF(I110="I'm planning it!  Chill out!","✓","")</f>
        <v/>
      </c>
      <c r="O110" s="1" t="str">
        <f t="shared" ref="O110" si="246">IF(I110="I transited through.  That counts, right?","✓","")</f>
        <v/>
      </c>
      <c r="P110" s="1" t="str">
        <f t="shared" ref="P110:P164" si="247">IF(I110="Done!  That one's ticked!","✓","")</f>
        <v/>
      </c>
      <c r="Q110" s="1" t="str">
        <f t="shared" ref="Q110" si="248">IF(I110="Neeever gonna happen","✓","")</f>
        <v/>
      </c>
    </row>
    <row r="111" spans="1:17" x14ac:dyDescent="0.3">
      <c r="A111" s="5"/>
      <c r="F111" s="15"/>
      <c r="G111" s="15"/>
      <c r="H111" s="2"/>
      <c r="K111" s="13"/>
      <c r="P111" s="2"/>
      <c r="Q111" s="2"/>
    </row>
    <row r="112" spans="1:17" ht="29.4" customHeight="1" x14ac:dyDescent="0.3">
      <c r="A112" s="5"/>
      <c r="F112" s="22" t="s">
        <v>204</v>
      </c>
      <c r="G112" s="22"/>
      <c r="H112" s="2"/>
      <c r="I112" s="21" t="s">
        <v>112</v>
      </c>
      <c r="J112" s="21"/>
      <c r="K112" s="21"/>
      <c r="M112" s="1" t="str">
        <f t="shared" ref="M112" si="249">IF(I112="It's on the wish list!","✓","")</f>
        <v>✓</v>
      </c>
      <c r="N112" s="1" t="str">
        <f t="shared" ref="N112" si="250">IF(I112="I'm planning it!  Chill out!","✓","")</f>
        <v/>
      </c>
      <c r="O112" s="1" t="str">
        <f t="shared" ref="O112" si="251">IF(I112="I transited through.  That counts, right?","✓","")</f>
        <v/>
      </c>
      <c r="P112" s="1" t="str">
        <f t="shared" ref="P112:P166" si="252">IF(I112="Done!  That one's ticked!","✓","")</f>
        <v/>
      </c>
      <c r="Q112" s="1" t="str">
        <f t="shared" ref="Q112" si="253">IF(I112="Neeever gonna happen","✓","")</f>
        <v/>
      </c>
    </row>
    <row r="113" spans="1:17" x14ac:dyDescent="0.3">
      <c r="A113" s="5"/>
      <c r="F113" s="15"/>
      <c r="G113" s="15"/>
      <c r="H113" s="2"/>
      <c r="K113" s="13"/>
      <c r="P113" s="2"/>
      <c r="Q113" s="2"/>
    </row>
    <row r="114" spans="1:17" ht="29.4" customHeight="1" x14ac:dyDescent="0.3">
      <c r="A114" s="5"/>
      <c r="F114" s="22" t="s">
        <v>149</v>
      </c>
      <c r="G114" s="22"/>
      <c r="H114" s="2"/>
      <c r="I114" s="21" t="s">
        <v>112</v>
      </c>
      <c r="J114" s="21"/>
      <c r="K114" s="21"/>
      <c r="M114" s="1" t="str">
        <f t="shared" ref="M114" si="254">IF(I114="It's on the wish list!","✓","")</f>
        <v>✓</v>
      </c>
      <c r="N114" s="1" t="str">
        <f t="shared" ref="N114" si="255">IF(I114="I'm planning it!  Chill out!","✓","")</f>
        <v/>
      </c>
      <c r="O114" s="1" t="str">
        <f t="shared" ref="O114" si="256">IF(I114="I transited through.  That counts, right?","✓","")</f>
        <v/>
      </c>
      <c r="P114" s="1" t="str">
        <f t="shared" ref="P114:P174" si="257">IF(I114="Done!  That one's ticked!","✓","")</f>
        <v/>
      </c>
      <c r="Q114" s="1" t="str">
        <f t="shared" ref="Q114" si="258">IF(I114="Neeever gonna happen","✓","")</f>
        <v/>
      </c>
    </row>
    <row r="115" spans="1:17" x14ac:dyDescent="0.3">
      <c r="A115" s="5"/>
      <c r="F115" s="15"/>
      <c r="G115" s="15"/>
      <c r="H115" s="2"/>
      <c r="K115" s="13"/>
      <c r="P115" s="2"/>
      <c r="Q115" s="2"/>
    </row>
    <row r="116" spans="1:17" ht="29.4" customHeight="1" x14ac:dyDescent="0.3">
      <c r="A116" s="5"/>
      <c r="F116" s="24" t="s">
        <v>203</v>
      </c>
      <c r="G116" s="24"/>
      <c r="H116" s="2"/>
      <c r="I116" s="21" t="s">
        <v>112</v>
      </c>
      <c r="J116" s="21"/>
      <c r="K116" s="21"/>
      <c r="M116" s="1" t="str">
        <f t="shared" ref="M116" si="259">IF(I116="It's on the wish list!","✓","")</f>
        <v>✓</v>
      </c>
      <c r="N116" s="1" t="str">
        <f t="shared" ref="N116" si="260">IF(I116="I'm planning it!  Chill out!","✓","")</f>
        <v/>
      </c>
      <c r="O116" s="1" t="str">
        <f t="shared" ref="O116" si="261">IF(I116="I transited through.  That counts, right?","✓","")</f>
        <v/>
      </c>
      <c r="P116" s="1" t="str">
        <f t="shared" ref="P116:P176" si="262">IF(I116="Done!  That one's ticked!","✓","")</f>
        <v/>
      </c>
      <c r="Q116" s="1" t="str">
        <f t="shared" ref="Q116" si="263">IF(I116="Neeever gonna happen","✓","")</f>
        <v/>
      </c>
    </row>
    <row r="117" spans="1:17" x14ac:dyDescent="0.3">
      <c r="A117" s="5"/>
      <c r="F117" s="15"/>
      <c r="G117" s="15"/>
      <c r="H117" s="2"/>
      <c r="K117" s="13"/>
      <c r="P117" s="2"/>
      <c r="Q117" s="2"/>
    </row>
    <row r="118" spans="1:17" ht="29.4" customHeight="1" x14ac:dyDescent="0.3">
      <c r="A118" s="5"/>
      <c r="F118" s="22" t="s">
        <v>206</v>
      </c>
      <c r="G118" s="22"/>
      <c r="H118" s="2"/>
      <c r="I118" s="21" t="s">
        <v>112</v>
      </c>
      <c r="J118" s="21"/>
      <c r="K118" s="21"/>
      <c r="M118" s="1" t="str">
        <f t="shared" ref="M118" si="264">IF(I118="It's on the wish list!","✓","")</f>
        <v>✓</v>
      </c>
      <c r="N118" s="1" t="str">
        <f t="shared" ref="N118" si="265">IF(I118="I'm planning it!  Chill out!","✓","")</f>
        <v/>
      </c>
      <c r="O118" s="1" t="str">
        <f t="shared" ref="O118" si="266">IF(I118="I transited through.  That counts, right?","✓","")</f>
        <v/>
      </c>
      <c r="P118" s="1" t="str">
        <f t="shared" ref="P118:P172" si="267">IF(I118="Done!  That one's ticked!","✓","")</f>
        <v/>
      </c>
      <c r="Q118" s="1" t="str">
        <f t="shared" ref="Q118" si="268">IF(I118="Neeever gonna happen","✓","")</f>
        <v/>
      </c>
    </row>
    <row r="119" spans="1:17" x14ac:dyDescent="0.3">
      <c r="A119" s="5"/>
      <c r="F119" s="15"/>
      <c r="G119" s="15"/>
      <c r="H119" s="2"/>
      <c r="K119" s="13"/>
      <c r="P119" s="2"/>
      <c r="Q119" s="2"/>
    </row>
    <row r="120" spans="1:17" ht="29.4" customHeight="1" x14ac:dyDescent="0.3">
      <c r="A120" s="5"/>
      <c r="F120" s="22" t="s">
        <v>30</v>
      </c>
      <c r="G120" s="22"/>
      <c r="H120" s="2"/>
      <c r="I120" s="21" t="s">
        <v>112</v>
      </c>
      <c r="J120" s="21"/>
      <c r="K120" s="21"/>
      <c r="M120" s="1" t="str">
        <f t="shared" ref="M120" si="269">IF(I120="It's on the wish list!","✓","")</f>
        <v>✓</v>
      </c>
      <c r="N120" s="1" t="str">
        <f t="shared" ref="N120" si="270">IF(I120="I'm planning it!  Chill out!","✓","")</f>
        <v/>
      </c>
      <c r="O120" s="1" t="str">
        <f t="shared" ref="O120" si="271">IF(I120="I transited through.  That counts, right?","✓","")</f>
        <v/>
      </c>
      <c r="P120" s="1" t="str">
        <f t="shared" si="257"/>
        <v/>
      </c>
      <c r="Q120" s="1" t="str">
        <f t="shared" ref="Q120" si="272">IF(I120="Neeever gonna happen","✓","")</f>
        <v/>
      </c>
    </row>
    <row r="121" spans="1:17" x14ac:dyDescent="0.3">
      <c r="A121" s="5"/>
      <c r="F121" s="15"/>
      <c r="G121" s="15"/>
      <c r="H121" s="2"/>
      <c r="K121" s="13"/>
      <c r="P121" s="2"/>
      <c r="Q121" s="2"/>
    </row>
    <row r="122" spans="1:17" ht="29.4" customHeight="1" x14ac:dyDescent="0.3">
      <c r="A122" s="5"/>
      <c r="F122" s="22" t="s">
        <v>191</v>
      </c>
      <c r="G122" s="22"/>
      <c r="H122" s="2"/>
      <c r="I122" s="21" t="s">
        <v>112</v>
      </c>
      <c r="J122" s="21"/>
      <c r="K122" s="21"/>
      <c r="M122" s="1" t="str">
        <f t="shared" ref="M122" si="273">IF(I122="It's on the wish list!","✓","")</f>
        <v>✓</v>
      </c>
      <c r="N122" s="1" t="str">
        <f t="shared" ref="N122" si="274">IF(I122="I'm planning it!  Chill out!","✓","")</f>
        <v/>
      </c>
      <c r="O122" s="1" t="str">
        <f t="shared" ref="O122" si="275">IF(I122="I transited through.  That counts, right?","✓","")</f>
        <v/>
      </c>
      <c r="P122" s="1" t="str">
        <f t="shared" si="262"/>
        <v/>
      </c>
      <c r="Q122" s="1" t="str">
        <f t="shared" ref="Q122" si="276">IF(I122="Neeever gonna happen","✓","")</f>
        <v/>
      </c>
    </row>
    <row r="123" spans="1:17" x14ac:dyDescent="0.3">
      <c r="A123" s="5"/>
      <c r="F123" s="15"/>
      <c r="G123" s="15"/>
      <c r="H123" s="2"/>
      <c r="K123" s="13"/>
      <c r="P123" s="2"/>
      <c r="Q123" s="2"/>
    </row>
    <row r="124" spans="1:17" ht="29.4" customHeight="1" x14ac:dyDescent="0.3">
      <c r="A124" s="5"/>
      <c r="F124" s="22" t="s">
        <v>209</v>
      </c>
      <c r="G124" s="22"/>
      <c r="H124" s="2"/>
      <c r="I124" s="21" t="s">
        <v>112</v>
      </c>
      <c r="J124" s="21"/>
      <c r="K124" s="21"/>
      <c r="M124" s="1" t="str">
        <f t="shared" ref="M124" si="277">IF(I124="It's on the wish list!","✓","")</f>
        <v>✓</v>
      </c>
      <c r="N124" s="1" t="str">
        <f t="shared" ref="N124" si="278">IF(I124="I'm planning it!  Chill out!","✓","")</f>
        <v/>
      </c>
      <c r="O124" s="1" t="str">
        <f t="shared" ref="O124" si="279">IF(I124="I transited through.  That counts, right?","✓","")</f>
        <v/>
      </c>
      <c r="P124" s="1" t="str">
        <f t="shared" ref="P124" si="280">IF(I124="Done!  That one's ticked!","✓","")</f>
        <v/>
      </c>
      <c r="Q124" s="1" t="str">
        <f t="shared" ref="Q124" si="281">IF(I124="Neeever gonna happen","✓","")</f>
        <v/>
      </c>
    </row>
    <row r="125" spans="1:17" x14ac:dyDescent="0.3">
      <c r="A125" s="5"/>
      <c r="F125" s="15"/>
      <c r="G125" s="15"/>
      <c r="H125" s="2"/>
      <c r="K125" s="13"/>
      <c r="P125" s="2"/>
      <c r="Q125" s="2"/>
    </row>
    <row r="126" spans="1:17" ht="29.4" customHeight="1" x14ac:dyDescent="0.3">
      <c r="A126" s="5"/>
      <c r="F126" s="22" t="s">
        <v>166</v>
      </c>
      <c r="G126" s="22"/>
      <c r="H126" s="2"/>
      <c r="I126" s="21" t="s">
        <v>112</v>
      </c>
      <c r="J126" s="21"/>
      <c r="K126" s="21"/>
      <c r="M126" s="1" t="str">
        <f t="shared" ref="M126" si="282">IF(I126="It's on the wish list!","✓","")</f>
        <v>✓</v>
      </c>
      <c r="N126" s="1" t="str">
        <f t="shared" ref="N126" si="283">IF(I126="I'm planning it!  Chill out!","✓","")</f>
        <v/>
      </c>
      <c r="O126" s="1" t="str">
        <f t="shared" ref="O126" si="284">IF(I126="I transited through.  That counts, right?","✓","")</f>
        <v/>
      </c>
      <c r="P126" s="1" t="str">
        <f t="shared" si="242"/>
        <v/>
      </c>
      <c r="Q126" s="1" t="str">
        <f t="shared" ref="Q126" si="285">IF(I126="Neeever gonna happen","✓","")</f>
        <v/>
      </c>
    </row>
    <row r="127" spans="1:17" x14ac:dyDescent="0.3">
      <c r="A127" s="5"/>
      <c r="F127" s="15"/>
      <c r="G127" s="15"/>
      <c r="H127" s="2"/>
      <c r="K127" s="13"/>
      <c r="P127" s="2"/>
      <c r="Q127" s="2"/>
    </row>
    <row r="128" spans="1:17" ht="29.4" customHeight="1" x14ac:dyDescent="0.3">
      <c r="A128" s="5"/>
      <c r="F128" s="22" t="s">
        <v>127</v>
      </c>
      <c r="G128" s="22"/>
      <c r="H128" s="2"/>
      <c r="I128" s="21" t="s">
        <v>112</v>
      </c>
      <c r="J128" s="21"/>
      <c r="K128" s="21"/>
      <c r="M128" s="1" t="str">
        <f t="shared" ref="M128" si="286">IF(I128="It's on the wish list!","✓","")</f>
        <v>✓</v>
      </c>
      <c r="N128" s="1" t="str">
        <f t="shared" ref="N128" si="287">IF(I128="I'm planning it!  Chill out!","✓","")</f>
        <v/>
      </c>
      <c r="O128" s="1" t="str">
        <f t="shared" ref="O128" si="288">IF(I128="I transited through.  That counts, right?","✓","")</f>
        <v/>
      </c>
      <c r="P128" s="1" t="str">
        <f t="shared" si="247"/>
        <v/>
      </c>
      <c r="Q128" s="1" t="str">
        <f t="shared" ref="Q128" si="289">IF(I128="Neeever gonna happen","✓","")</f>
        <v/>
      </c>
    </row>
    <row r="129" spans="1:17" x14ac:dyDescent="0.3">
      <c r="A129" s="5"/>
      <c r="F129" s="15"/>
      <c r="G129" s="15"/>
      <c r="H129" s="2"/>
      <c r="K129" s="13"/>
      <c r="P129" s="2"/>
      <c r="Q129" s="2"/>
    </row>
    <row r="130" spans="1:17" ht="29.4" customHeight="1" x14ac:dyDescent="0.3">
      <c r="A130" s="5"/>
      <c r="C130" s="20" t="s">
        <v>3</v>
      </c>
      <c r="D130" s="20"/>
      <c r="F130" s="22" t="s">
        <v>185</v>
      </c>
      <c r="G130" s="22"/>
      <c r="H130" s="2"/>
      <c r="I130" s="21" t="s">
        <v>112</v>
      </c>
      <c r="J130" s="21"/>
      <c r="K130" s="21"/>
      <c r="M130" s="1" t="str">
        <f t="shared" ref="M130" si="290">IF(I130="It's on the wish list!","✓","")</f>
        <v>✓</v>
      </c>
      <c r="N130" s="1" t="str">
        <f t="shared" ref="N130" si="291">IF(I130="I'm planning it!  Chill out!","✓","")</f>
        <v/>
      </c>
      <c r="O130" s="1" t="str">
        <f t="shared" ref="O130" si="292">IF(I130="I transited through.  That counts, right?","✓","")</f>
        <v/>
      </c>
      <c r="P130" s="1" t="str">
        <f t="shared" si="252"/>
        <v/>
      </c>
      <c r="Q130" s="1" t="str">
        <f t="shared" ref="Q130" si="293">IF(I130="Neeever gonna happen","✓","")</f>
        <v/>
      </c>
    </row>
    <row r="131" spans="1:17" x14ac:dyDescent="0.3">
      <c r="A131" s="5"/>
      <c r="F131" s="15"/>
      <c r="G131" s="15"/>
      <c r="H131" s="2"/>
      <c r="K131" s="13"/>
      <c r="P131" s="2"/>
      <c r="Q131" s="2"/>
    </row>
    <row r="132" spans="1:17" ht="29.4" customHeight="1" x14ac:dyDescent="0.3">
      <c r="A132" s="5"/>
      <c r="F132" s="22" t="s">
        <v>31</v>
      </c>
      <c r="G132" s="22"/>
      <c r="H132" s="2"/>
      <c r="I132" s="21" t="s">
        <v>112</v>
      </c>
      <c r="J132" s="21"/>
      <c r="K132" s="21"/>
      <c r="M132" s="1" t="str">
        <f t="shared" ref="M132" si="294">IF(I132="It's on the wish list!","✓","")</f>
        <v>✓</v>
      </c>
      <c r="N132" s="1" t="str">
        <f t="shared" ref="N132" si="295">IF(I132="I'm planning it!  Chill out!","✓","")</f>
        <v/>
      </c>
      <c r="O132" s="1" t="str">
        <f t="shared" ref="O132" si="296">IF(I132="I transited through.  That counts, right?","✓","")</f>
        <v/>
      </c>
      <c r="P132" s="1" t="str">
        <f t="shared" si="257"/>
        <v/>
      </c>
      <c r="Q132" s="1" t="str">
        <f t="shared" ref="Q132" si="297">IF(I132="Neeever gonna happen","✓","")</f>
        <v/>
      </c>
    </row>
    <row r="133" spans="1:17" x14ac:dyDescent="0.3">
      <c r="A133" s="5"/>
      <c r="F133" s="15"/>
      <c r="G133" s="15"/>
      <c r="H133" s="2"/>
      <c r="K133" s="13"/>
      <c r="P133" s="2"/>
      <c r="Q133" s="2"/>
    </row>
    <row r="134" spans="1:17" ht="29.4" customHeight="1" x14ac:dyDescent="0.3">
      <c r="A134" s="5"/>
      <c r="F134" s="22" t="s">
        <v>32</v>
      </c>
      <c r="G134" s="22"/>
      <c r="H134" s="2"/>
      <c r="I134" s="21" t="s">
        <v>112</v>
      </c>
      <c r="J134" s="21"/>
      <c r="K134" s="21"/>
      <c r="M134" s="1" t="str">
        <f t="shared" ref="M134" si="298">IF(I134="It's on the wish list!","✓","")</f>
        <v>✓</v>
      </c>
      <c r="N134" s="1" t="str">
        <f t="shared" ref="N134" si="299">IF(I134="I'm planning it!  Chill out!","✓","")</f>
        <v/>
      </c>
      <c r="O134" s="1" t="str">
        <f t="shared" ref="O134" si="300">IF(I134="I transited through.  That counts, right?","✓","")</f>
        <v/>
      </c>
      <c r="P134" s="1" t="str">
        <f t="shared" si="262"/>
        <v/>
      </c>
      <c r="Q134" s="1" t="str">
        <f t="shared" ref="Q134" si="301">IF(I134="Neeever gonna happen","✓","")</f>
        <v/>
      </c>
    </row>
    <row r="135" spans="1:17" x14ac:dyDescent="0.3">
      <c r="A135" s="5"/>
      <c r="F135" s="15"/>
      <c r="G135" s="15"/>
      <c r="H135" s="2"/>
      <c r="K135" s="13"/>
      <c r="P135" s="2"/>
      <c r="Q135" s="2"/>
    </row>
    <row r="136" spans="1:17" ht="29.4" customHeight="1" x14ac:dyDescent="0.3">
      <c r="A136" s="5"/>
      <c r="F136" s="22" t="s">
        <v>33</v>
      </c>
      <c r="G136" s="22"/>
      <c r="H136" s="2"/>
      <c r="I136" s="21" t="s">
        <v>112</v>
      </c>
      <c r="J136" s="21"/>
      <c r="K136" s="21"/>
      <c r="M136" s="1" t="str">
        <f t="shared" ref="M136" si="302">IF(I136="It's on the wish list!","✓","")</f>
        <v>✓</v>
      </c>
      <c r="N136" s="1" t="str">
        <f t="shared" ref="N136" si="303">IF(I136="I'm planning it!  Chill out!","✓","")</f>
        <v/>
      </c>
      <c r="O136" s="1" t="str">
        <f t="shared" ref="O136" si="304">IF(I136="I transited through.  That counts, right?","✓","")</f>
        <v/>
      </c>
      <c r="P136" s="1" t="str">
        <f t="shared" si="267"/>
        <v/>
      </c>
      <c r="Q136" s="1" t="str">
        <f t="shared" ref="Q136" si="305">IF(I136="Neeever gonna happen","✓","")</f>
        <v/>
      </c>
    </row>
    <row r="137" spans="1:17" x14ac:dyDescent="0.3">
      <c r="A137" s="5"/>
      <c r="F137" s="15"/>
      <c r="G137" s="15"/>
      <c r="H137" s="2"/>
      <c r="K137" s="13"/>
      <c r="P137" s="2"/>
      <c r="Q137" s="2"/>
    </row>
    <row r="138" spans="1:17" ht="29.4" customHeight="1" x14ac:dyDescent="0.3">
      <c r="A138" s="5"/>
      <c r="F138" s="22" t="s">
        <v>137</v>
      </c>
      <c r="G138" s="22"/>
      <c r="H138" s="2"/>
      <c r="I138" s="21" t="s">
        <v>112</v>
      </c>
      <c r="J138" s="21"/>
      <c r="K138" s="21"/>
      <c r="M138" s="1" t="str">
        <f t="shared" ref="M138" si="306">IF(I138="It's on the wish list!","✓","")</f>
        <v>✓</v>
      </c>
      <c r="N138" s="1" t="str">
        <f t="shared" ref="N138" si="307">IF(I138="I'm planning it!  Chill out!","✓","")</f>
        <v/>
      </c>
      <c r="O138" s="1" t="str">
        <f t="shared" ref="O138" si="308">IF(I138="I transited through.  That counts, right?","✓","")</f>
        <v/>
      </c>
      <c r="P138" s="1" t="str">
        <f t="shared" si="257"/>
        <v/>
      </c>
      <c r="Q138" s="1" t="str">
        <f t="shared" ref="Q138" si="309">IF(I138="Neeever gonna happen","✓","")</f>
        <v/>
      </c>
    </row>
    <row r="139" spans="1:17" x14ac:dyDescent="0.3">
      <c r="A139" s="5"/>
      <c r="F139" s="15"/>
      <c r="G139" s="15"/>
      <c r="H139" s="2"/>
      <c r="K139" s="13"/>
      <c r="P139" s="2"/>
      <c r="Q139" s="2"/>
    </row>
    <row r="140" spans="1:17" ht="29.4" customHeight="1" x14ac:dyDescent="0.3">
      <c r="A140" s="5"/>
      <c r="F140" s="22" t="s">
        <v>34</v>
      </c>
      <c r="G140" s="22"/>
      <c r="H140" s="2"/>
      <c r="I140" s="21" t="s">
        <v>112</v>
      </c>
      <c r="J140" s="21"/>
      <c r="K140" s="21"/>
      <c r="M140" s="1" t="str">
        <f t="shared" ref="M140" si="310">IF(I140="It's on the wish list!","✓","")</f>
        <v>✓</v>
      </c>
      <c r="N140" s="1" t="str">
        <f t="shared" ref="N140" si="311">IF(I140="I'm planning it!  Chill out!","✓","")</f>
        <v/>
      </c>
      <c r="O140" s="1" t="str">
        <f t="shared" ref="O140" si="312">IF(I140="I transited through.  That counts, right?","✓","")</f>
        <v/>
      </c>
      <c r="P140" s="1" t="str">
        <f t="shared" si="262"/>
        <v/>
      </c>
      <c r="Q140" s="1" t="str">
        <f t="shared" ref="Q140" si="313">IF(I140="Neeever gonna happen","✓","")</f>
        <v/>
      </c>
    </row>
    <row r="141" spans="1:17" x14ac:dyDescent="0.3">
      <c r="A141" s="5"/>
      <c r="F141" s="15"/>
      <c r="G141" s="15"/>
      <c r="H141" s="2"/>
      <c r="K141" s="13"/>
      <c r="P141" s="2"/>
      <c r="Q141" s="2"/>
    </row>
    <row r="142" spans="1:17" ht="29.4" customHeight="1" x14ac:dyDescent="0.3">
      <c r="A142" s="5"/>
      <c r="F142" s="22" t="s">
        <v>140</v>
      </c>
      <c r="G142" s="22"/>
      <c r="H142" s="2"/>
      <c r="I142" s="21" t="s">
        <v>112</v>
      </c>
      <c r="J142" s="21"/>
      <c r="K142" s="21"/>
      <c r="M142" s="1" t="str">
        <f t="shared" ref="M142" si="314">IF(I142="It's on the wish list!","✓","")</f>
        <v>✓</v>
      </c>
      <c r="N142" s="1" t="str">
        <f t="shared" ref="N142" si="315">IF(I142="I'm planning it!  Chill out!","✓","")</f>
        <v/>
      </c>
      <c r="O142" s="1" t="str">
        <f t="shared" ref="O142" si="316">IF(I142="I transited through.  That counts, right?","✓","")</f>
        <v/>
      </c>
      <c r="P142" s="1" t="str">
        <f t="shared" ref="P142" si="317">IF(I142="Done!  That one's ticked!","✓","")</f>
        <v/>
      </c>
      <c r="Q142" s="1" t="str">
        <f t="shared" ref="Q142" si="318">IF(I142="Neeever gonna happen","✓","")</f>
        <v/>
      </c>
    </row>
    <row r="143" spans="1:17" x14ac:dyDescent="0.3">
      <c r="A143" s="5"/>
      <c r="F143" s="15"/>
      <c r="G143" s="15"/>
      <c r="H143" s="2"/>
      <c r="K143" s="13"/>
      <c r="P143" s="2"/>
      <c r="Q143" s="2"/>
    </row>
    <row r="144" spans="1:17" ht="29.4" customHeight="1" x14ac:dyDescent="0.3">
      <c r="A144" s="5"/>
      <c r="F144" s="23" t="s">
        <v>141</v>
      </c>
      <c r="G144" s="23"/>
      <c r="H144" s="2"/>
      <c r="I144" s="21" t="s">
        <v>112</v>
      </c>
      <c r="J144" s="21"/>
      <c r="K144" s="21"/>
      <c r="M144" s="1" t="str">
        <f t="shared" ref="M144" si="319">IF(I144="It's on the wish list!","✓","")</f>
        <v>✓</v>
      </c>
      <c r="N144" s="1" t="str">
        <f t="shared" ref="N144" si="320">IF(I144="I'm planning it!  Chill out!","✓","")</f>
        <v/>
      </c>
      <c r="O144" s="1" t="str">
        <f t="shared" ref="O144" si="321">IF(I144="I transited through.  That counts, right?","✓","")</f>
        <v/>
      </c>
      <c r="P144" s="1" t="str">
        <f t="shared" si="242"/>
        <v/>
      </c>
      <c r="Q144" s="1" t="str">
        <f t="shared" ref="Q144" si="322">IF(I144="Neeever gonna happen","✓","")</f>
        <v/>
      </c>
    </row>
    <row r="145" spans="1:17" x14ac:dyDescent="0.3">
      <c r="A145" s="5"/>
      <c r="F145" s="15"/>
      <c r="G145" s="15"/>
      <c r="H145" s="2"/>
      <c r="K145" s="13"/>
      <c r="P145" s="2"/>
      <c r="Q145" s="2"/>
    </row>
    <row r="146" spans="1:17" ht="29.4" customHeight="1" x14ac:dyDescent="0.3">
      <c r="A146" s="5"/>
      <c r="F146" s="22" t="s">
        <v>126</v>
      </c>
      <c r="G146" s="22"/>
      <c r="H146" s="2"/>
      <c r="I146" s="21" t="s">
        <v>112</v>
      </c>
      <c r="J146" s="21"/>
      <c r="K146" s="21"/>
      <c r="M146" s="1" t="str">
        <f t="shared" ref="M146" si="323">IF(I146="It's on the wish list!","✓","")</f>
        <v>✓</v>
      </c>
      <c r="N146" s="1" t="str">
        <f t="shared" ref="N146" si="324">IF(I146="I'm planning it!  Chill out!","✓","")</f>
        <v/>
      </c>
      <c r="O146" s="1" t="str">
        <f t="shared" ref="O146" si="325">IF(I146="I transited through.  That counts, right?","✓","")</f>
        <v/>
      </c>
      <c r="P146" s="1" t="str">
        <f t="shared" si="247"/>
        <v/>
      </c>
      <c r="Q146" s="1" t="str">
        <f t="shared" ref="Q146" si="326">IF(I146="Neeever gonna happen","✓","")</f>
        <v/>
      </c>
    </row>
    <row r="147" spans="1:17" x14ac:dyDescent="0.3">
      <c r="A147" s="5"/>
      <c r="F147" s="15"/>
      <c r="G147" s="15"/>
      <c r="H147" s="2"/>
      <c r="K147" s="13"/>
      <c r="P147" s="2"/>
      <c r="Q147" s="2"/>
    </row>
    <row r="148" spans="1:17" ht="29.4" customHeight="1" x14ac:dyDescent="0.3">
      <c r="A148" s="5"/>
      <c r="F148" s="22" t="s">
        <v>145</v>
      </c>
      <c r="G148" s="22"/>
      <c r="H148" s="2"/>
      <c r="I148" s="21" t="s">
        <v>112</v>
      </c>
      <c r="J148" s="21"/>
      <c r="K148" s="21"/>
      <c r="M148" s="1" t="str">
        <f t="shared" ref="M148" si="327">IF(I148="It's on the wish list!","✓","")</f>
        <v>✓</v>
      </c>
      <c r="N148" s="1" t="str">
        <f t="shared" ref="N148" si="328">IF(I148="I'm planning it!  Chill out!","✓","")</f>
        <v/>
      </c>
      <c r="O148" s="1" t="str">
        <f t="shared" ref="O148" si="329">IF(I148="I transited through.  That counts, right?","✓","")</f>
        <v/>
      </c>
      <c r="P148" s="1" t="str">
        <f t="shared" si="252"/>
        <v/>
      </c>
      <c r="Q148" s="1" t="str">
        <f t="shared" ref="Q148" si="330">IF(I148="Neeever gonna happen","✓","")</f>
        <v/>
      </c>
    </row>
    <row r="149" spans="1:17" x14ac:dyDescent="0.3">
      <c r="A149" s="5"/>
      <c r="F149" s="15"/>
      <c r="G149" s="15"/>
      <c r="H149" s="2"/>
      <c r="K149" s="13"/>
      <c r="P149" s="2"/>
      <c r="Q149" s="2"/>
    </row>
    <row r="150" spans="1:17" ht="29.4" customHeight="1" x14ac:dyDescent="0.3">
      <c r="A150" s="5"/>
      <c r="F150" s="22" t="s">
        <v>35</v>
      </c>
      <c r="G150" s="22"/>
      <c r="H150" s="2"/>
      <c r="I150" s="21" t="s">
        <v>112</v>
      </c>
      <c r="J150" s="21"/>
      <c r="K150" s="21"/>
      <c r="M150" s="1" t="str">
        <f t="shared" ref="M150" si="331">IF(I150="It's on the wish list!","✓","")</f>
        <v>✓</v>
      </c>
      <c r="N150" s="1" t="str">
        <f t="shared" ref="N150" si="332">IF(I150="I'm planning it!  Chill out!","✓","")</f>
        <v/>
      </c>
      <c r="O150" s="1" t="str">
        <f t="shared" ref="O150" si="333">IF(I150="I transited through.  That counts, right?","✓","")</f>
        <v/>
      </c>
      <c r="P150" s="1" t="str">
        <f t="shared" si="257"/>
        <v/>
      </c>
      <c r="Q150" s="1" t="str">
        <f t="shared" ref="Q150" si="334">IF(I150="Neeever gonna happen","✓","")</f>
        <v/>
      </c>
    </row>
    <row r="151" spans="1:17" x14ac:dyDescent="0.3">
      <c r="A151" s="5"/>
      <c r="F151" s="15"/>
      <c r="G151" s="15"/>
      <c r="H151" s="2"/>
      <c r="K151" s="13"/>
      <c r="P151" s="2"/>
      <c r="Q151" s="2"/>
    </row>
    <row r="152" spans="1:17" ht="29.4" customHeight="1" x14ac:dyDescent="0.3">
      <c r="A152" s="5"/>
      <c r="F152" s="24" t="s">
        <v>129</v>
      </c>
      <c r="G152" s="24"/>
      <c r="H152" s="2"/>
      <c r="I152" s="21" t="s">
        <v>112</v>
      </c>
      <c r="J152" s="21"/>
      <c r="K152" s="21"/>
      <c r="M152" s="1" t="str">
        <f t="shared" ref="M152" si="335">IF(I152="It's on the wish list!","✓","")</f>
        <v>✓</v>
      </c>
      <c r="N152" s="1" t="str">
        <f t="shared" ref="N152" si="336">IF(I152="I'm planning it!  Chill out!","✓","")</f>
        <v/>
      </c>
      <c r="O152" s="1" t="str">
        <f t="shared" ref="O152" si="337">IF(I152="I transited through.  That counts, right?","✓","")</f>
        <v/>
      </c>
      <c r="P152" s="1" t="str">
        <f t="shared" si="262"/>
        <v/>
      </c>
      <c r="Q152" s="1" t="str">
        <f t="shared" ref="Q152" si="338">IF(I152="Neeever gonna happen","✓","")</f>
        <v/>
      </c>
    </row>
    <row r="153" spans="1:17" x14ac:dyDescent="0.3">
      <c r="A153" s="5"/>
      <c r="H153" s="2"/>
      <c r="K153" s="13"/>
      <c r="P153" s="2"/>
      <c r="Q153" s="2"/>
    </row>
    <row r="154" spans="1:17" ht="29.4" customHeight="1" x14ac:dyDescent="0.3">
      <c r="A154" s="5"/>
      <c r="F154" s="22" t="s">
        <v>36</v>
      </c>
      <c r="G154" s="22"/>
      <c r="H154" s="2"/>
      <c r="I154" s="21" t="s">
        <v>112</v>
      </c>
      <c r="J154" s="21"/>
      <c r="K154" s="21"/>
      <c r="M154" s="1" t="str">
        <f t="shared" ref="M154" si="339">IF(I154="It's on the wish list!","✓","")</f>
        <v>✓</v>
      </c>
      <c r="N154" s="1" t="str">
        <f t="shared" ref="N154" si="340">IF(I154="I'm planning it!  Chill out!","✓","")</f>
        <v/>
      </c>
      <c r="O154" s="1" t="str">
        <f t="shared" ref="O154" si="341">IF(I154="I transited through.  That counts, right?","✓","")</f>
        <v/>
      </c>
      <c r="P154" s="1" t="str">
        <f t="shared" si="267"/>
        <v/>
      </c>
      <c r="Q154" s="1" t="str">
        <f t="shared" ref="Q154" si="342">IF(I154="Neeever gonna happen","✓","")</f>
        <v/>
      </c>
    </row>
    <row r="155" spans="1:17" x14ac:dyDescent="0.3">
      <c r="A155" s="5"/>
      <c r="F155" s="15"/>
      <c r="G155" s="15"/>
      <c r="H155" s="2"/>
      <c r="K155" s="13"/>
      <c r="P155" s="2"/>
      <c r="Q155" s="2"/>
    </row>
    <row r="156" spans="1:17" ht="29.4" customHeight="1" x14ac:dyDescent="0.3">
      <c r="A156" s="5"/>
      <c r="F156" s="22" t="s">
        <v>153</v>
      </c>
      <c r="G156" s="22"/>
      <c r="H156" s="2"/>
      <c r="I156" s="21" t="s">
        <v>112</v>
      </c>
      <c r="J156" s="21"/>
      <c r="K156" s="21"/>
      <c r="M156" s="1" t="str">
        <f t="shared" ref="M156" si="343">IF(I156="It's on the wish list!","✓","")</f>
        <v>✓</v>
      </c>
      <c r="N156" s="1" t="str">
        <f t="shared" ref="N156" si="344">IF(I156="I'm planning it!  Chill out!","✓","")</f>
        <v/>
      </c>
      <c r="O156" s="1" t="str">
        <f t="shared" ref="O156" si="345">IF(I156="I transited through.  That counts, right?","✓","")</f>
        <v/>
      </c>
      <c r="P156" s="1" t="str">
        <f t="shared" si="257"/>
        <v/>
      </c>
      <c r="Q156" s="1" t="str">
        <f t="shared" ref="Q156" si="346">IF(I156="Neeever gonna happen","✓","")</f>
        <v/>
      </c>
    </row>
    <row r="157" spans="1:17" x14ac:dyDescent="0.3">
      <c r="A157" s="5"/>
      <c r="F157" s="15"/>
      <c r="G157" s="15"/>
      <c r="H157" s="2"/>
      <c r="K157" s="13"/>
      <c r="P157" s="2"/>
      <c r="Q157" s="2"/>
    </row>
    <row r="158" spans="1:17" ht="29.4" customHeight="1" x14ac:dyDescent="0.3">
      <c r="A158" s="5"/>
      <c r="F158" s="22" t="s">
        <v>37</v>
      </c>
      <c r="G158" s="22"/>
      <c r="H158" s="2"/>
      <c r="I158" s="21" t="s">
        <v>112</v>
      </c>
      <c r="J158" s="21"/>
      <c r="K158" s="21"/>
      <c r="M158" s="1" t="str">
        <f t="shared" ref="M158" si="347">IF(I158="It's on the wish list!","✓","")</f>
        <v>✓</v>
      </c>
      <c r="N158" s="1" t="str">
        <f t="shared" ref="N158" si="348">IF(I158="I'm planning it!  Chill out!","✓","")</f>
        <v/>
      </c>
      <c r="O158" s="1" t="str">
        <f t="shared" ref="O158" si="349">IF(I158="I transited through.  That counts, right?","✓","")</f>
        <v/>
      </c>
      <c r="P158" s="1" t="str">
        <f t="shared" si="262"/>
        <v/>
      </c>
      <c r="Q158" s="1" t="str">
        <f t="shared" ref="Q158" si="350">IF(I158="Neeever gonna happen","✓","")</f>
        <v/>
      </c>
    </row>
    <row r="159" spans="1:17" x14ac:dyDescent="0.3">
      <c r="A159" s="5"/>
      <c r="F159" s="15"/>
      <c r="G159" s="15"/>
      <c r="H159" s="2"/>
      <c r="K159" s="13"/>
      <c r="P159" s="2"/>
      <c r="Q159" s="2"/>
    </row>
    <row r="160" spans="1:17" ht="29.4" customHeight="1" x14ac:dyDescent="0.3">
      <c r="A160" s="5"/>
      <c r="F160" s="22" t="s">
        <v>38</v>
      </c>
      <c r="G160" s="22"/>
      <c r="H160" s="2"/>
      <c r="I160" s="21" t="s">
        <v>112</v>
      </c>
      <c r="J160" s="21"/>
      <c r="K160" s="21"/>
      <c r="M160" s="1" t="str">
        <f t="shared" ref="M160" si="351">IF(I160="It's on the wish list!","✓","")</f>
        <v>✓</v>
      </c>
      <c r="N160" s="1" t="str">
        <f t="shared" ref="N160" si="352">IF(I160="I'm planning it!  Chill out!","✓","")</f>
        <v/>
      </c>
      <c r="O160" s="1" t="str">
        <f t="shared" ref="O160" si="353">IF(I160="I transited through.  That counts, right?","✓","")</f>
        <v/>
      </c>
      <c r="P160" s="1" t="str">
        <f t="shared" ref="P160" si="354">IF(I160="Done!  That one's ticked!","✓","")</f>
        <v/>
      </c>
      <c r="Q160" s="1" t="str">
        <f t="shared" ref="Q160" si="355">IF(I160="Neeever gonna happen","✓","")</f>
        <v/>
      </c>
    </row>
    <row r="161" spans="1:17" x14ac:dyDescent="0.3">
      <c r="A161" s="5"/>
      <c r="F161" s="15"/>
      <c r="G161" s="15"/>
      <c r="H161" s="2"/>
      <c r="K161" s="13"/>
      <c r="P161" s="2"/>
      <c r="Q161" s="2"/>
    </row>
    <row r="162" spans="1:17" ht="29.4" customHeight="1" x14ac:dyDescent="0.3">
      <c r="A162" s="5"/>
      <c r="F162" s="22" t="s">
        <v>39</v>
      </c>
      <c r="G162" s="22"/>
      <c r="H162" s="2"/>
      <c r="I162" s="21" t="s">
        <v>112</v>
      </c>
      <c r="J162" s="21"/>
      <c r="K162" s="21"/>
      <c r="M162" s="1" t="str">
        <f t="shared" ref="M162" si="356">IF(I162="It's on the wish list!","✓","")</f>
        <v>✓</v>
      </c>
      <c r="N162" s="1" t="str">
        <f t="shared" ref="N162" si="357">IF(I162="I'm planning it!  Chill out!","✓","")</f>
        <v/>
      </c>
      <c r="O162" s="1" t="str">
        <f t="shared" ref="O162" si="358">IF(I162="I transited through.  That counts, right?","✓","")</f>
        <v/>
      </c>
      <c r="P162" s="1" t="str">
        <f t="shared" si="242"/>
        <v/>
      </c>
      <c r="Q162" s="1" t="str">
        <f t="shared" ref="Q162" si="359">IF(I162="Neeever gonna happen","✓","")</f>
        <v/>
      </c>
    </row>
    <row r="163" spans="1:17" x14ac:dyDescent="0.3">
      <c r="A163" s="5"/>
      <c r="F163" s="15"/>
      <c r="G163" s="15"/>
      <c r="H163" s="2"/>
      <c r="K163" s="13"/>
      <c r="P163" s="2"/>
      <c r="Q163" s="2"/>
    </row>
    <row r="164" spans="1:17" ht="29.4" customHeight="1" x14ac:dyDescent="0.3">
      <c r="A164" s="5"/>
      <c r="F164" s="22" t="s">
        <v>159</v>
      </c>
      <c r="G164" s="22"/>
      <c r="H164" s="2"/>
      <c r="I164" s="21" t="s">
        <v>112</v>
      </c>
      <c r="J164" s="21"/>
      <c r="K164" s="21"/>
      <c r="M164" s="1" t="str">
        <f t="shared" ref="M164" si="360">IF(I164="It's on the wish list!","✓","")</f>
        <v>✓</v>
      </c>
      <c r="N164" s="1" t="str">
        <f t="shared" ref="N164" si="361">IF(I164="I'm planning it!  Chill out!","✓","")</f>
        <v/>
      </c>
      <c r="O164" s="1" t="str">
        <f t="shared" ref="O164" si="362">IF(I164="I transited through.  That counts, right?","✓","")</f>
        <v/>
      </c>
      <c r="P164" s="1" t="str">
        <f t="shared" si="247"/>
        <v/>
      </c>
      <c r="Q164" s="1" t="str">
        <f t="shared" ref="Q164" si="363">IF(I164="Neeever gonna happen","✓","")</f>
        <v/>
      </c>
    </row>
    <row r="165" spans="1:17" x14ac:dyDescent="0.3">
      <c r="A165" s="5"/>
      <c r="F165" s="15"/>
      <c r="G165" s="15"/>
      <c r="H165" s="2"/>
      <c r="K165" s="13"/>
      <c r="P165" s="2"/>
      <c r="Q165" s="2"/>
    </row>
    <row r="166" spans="1:17" ht="29.4" customHeight="1" x14ac:dyDescent="0.3">
      <c r="A166" s="5"/>
      <c r="F166" s="22" t="s">
        <v>160</v>
      </c>
      <c r="G166" s="22"/>
      <c r="H166" s="2"/>
      <c r="I166" s="21" t="s">
        <v>112</v>
      </c>
      <c r="J166" s="21"/>
      <c r="K166" s="21"/>
      <c r="M166" s="1" t="str">
        <f t="shared" ref="M166" si="364">IF(I166="It's on the wish list!","✓","")</f>
        <v>✓</v>
      </c>
      <c r="N166" s="1" t="str">
        <f t="shared" ref="N166" si="365">IF(I166="I'm planning it!  Chill out!","✓","")</f>
        <v/>
      </c>
      <c r="O166" s="1" t="str">
        <f t="shared" ref="O166" si="366">IF(I166="I transited through.  That counts, right?","✓","")</f>
        <v/>
      </c>
      <c r="P166" s="1" t="str">
        <f t="shared" si="252"/>
        <v/>
      </c>
      <c r="Q166" s="1" t="str">
        <f t="shared" ref="Q166" si="367">IF(I166="Neeever gonna happen","✓","")</f>
        <v/>
      </c>
    </row>
    <row r="167" spans="1:17" x14ac:dyDescent="0.3">
      <c r="A167" s="5"/>
      <c r="F167" s="15"/>
      <c r="G167" s="15"/>
      <c r="H167" s="2"/>
      <c r="K167" s="13"/>
      <c r="P167" s="2"/>
      <c r="Q167" s="2"/>
    </row>
    <row r="168" spans="1:17" ht="29.4" customHeight="1" x14ac:dyDescent="0.3">
      <c r="A168" s="5"/>
      <c r="F168" s="22" t="s">
        <v>151</v>
      </c>
      <c r="G168" s="22"/>
      <c r="H168" s="2"/>
      <c r="I168" s="21" t="s">
        <v>112</v>
      </c>
      <c r="J168" s="21"/>
      <c r="K168" s="21"/>
      <c r="M168" s="1" t="str">
        <f t="shared" ref="M168" si="368">IF(I168="It's on the wish list!","✓","")</f>
        <v>✓</v>
      </c>
      <c r="N168" s="1" t="str">
        <f t="shared" ref="N168" si="369">IF(I168="I'm planning it!  Chill out!","✓","")</f>
        <v/>
      </c>
      <c r="O168" s="1" t="str">
        <f t="shared" ref="O168" si="370">IF(I168="I transited through.  That counts, right?","✓","")</f>
        <v/>
      </c>
      <c r="P168" s="1" t="str">
        <f t="shared" si="257"/>
        <v/>
      </c>
      <c r="Q168" s="1" t="str">
        <f t="shared" ref="Q168" si="371">IF(I168="Neeever gonna happen","✓","")</f>
        <v/>
      </c>
    </row>
    <row r="169" spans="1:17" x14ac:dyDescent="0.3">
      <c r="A169" s="5"/>
      <c r="F169" s="15"/>
      <c r="G169" s="15"/>
      <c r="H169" s="2"/>
      <c r="K169" s="13"/>
      <c r="P169" s="2"/>
      <c r="Q169" s="2"/>
    </row>
    <row r="170" spans="1:17" ht="29.4" customHeight="1" x14ac:dyDescent="0.3">
      <c r="A170" s="5"/>
      <c r="F170" s="22" t="s">
        <v>154</v>
      </c>
      <c r="G170" s="22"/>
      <c r="H170" s="2"/>
      <c r="I170" s="21" t="s">
        <v>112</v>
      </c>
      <c r="J170" s="21"/>
      <c r="K170" s="21"/>
      <c r="M170" s="1" t="str">
        <f t="shared" ref="M170" si="372">IF(I170="It's on the wish list!","✓","")</f>
        <v>✓</v>
      </c>
      <c r="N170" s="1" t="str">
        <f t="shared" ref="N170" si="373">IF(I170="I'm planning it!  Chill out!","✓","")</f>
        <v/>
      </c>
      <c r="O170" s="1" t="str">
        <f t="shared" ref="O170" si="374">IF(I170="I transited through.  That counts, right?","✓","")</f>
        <v/>
      </c>
      <c r="P170" s="1" t="str">
        <f t="shared" si="262"/>
        <v/>
      </c>
      <c r="Q170" s="1" t="str">
        <f t="shared" ref="Q170" si="375">IF(I170="Neeever gonna happen","✓","")</f>
        <v/>
      </c>
    </row>
    <row r="171" spans="1:17" x14ac:dyDescent="0.3">
      <c r="A171" s="5"/>
      <c r="F171" s="15"/>
      <c r="G171" s="15"/>
      <c r="H171" s="2"/>
      <c r="K171" s="13"/>
      <c r="P171" s="2"/>
      <c r="Q171" s="2"/>
    </row>
    <row r="172" spans="1:17" ht="29.4" customHeight="1" x14ac:dyDescent="0.3">
      <c r="A172" s="5"/>
      <c r="F172" s="22" t="s">
        <v>40</v>
      </c>
      <c r="G172" s="22"/>
      <c r="H172" s="2"/>
      <c r="I172" s="21" t="s">
        <v>112</v>
      </c>
      <c r="J172" s="21"/>
      <c r="K172" s="21"/>
      <c r="M172" s="1" t="str">
        <f t="shared" ref="M172" si="376">IF(I172="It's on the wish list!","✓","")</f>
        <v>✓</v>
      </c>
      <c r="N172" s="1" t="str">
        <f t="shared" ref="N172" si="377">IF(I172="I'm planning it!  Chill out!","✓","")</f>
        <v/>
      </c>
      <c r="O172" s="1" t="str">
        <f t="shared" ref="O172" si="378">IF(I172="I transited through.  That counts, right?","✓","")</f>
        <v/>
      </c>
      <c r="P172" s="1" t="str">
        <f t="shared" si="267"/>
        <v/>
      </c>
      <c r="Q172" s="1" t="str">
        <f t="shared" ref="Q172" si="379">IF(I172="Neeever gonna happen","✓","")</f>
        <v/>
      </c>
    </row>
    <row r="173" spans="1:17" x14ac:dyDescent="0.3">
      <c r="A173" s="5"/>
      <c r="F173" s="15"/>
      <c r="G173" s="15"/>
      <c r="H173" s="2"/>
      <c r="K173" s="13"/>
      <c r="P173" s="2"/>
      <c r="Q173" s="2"/>
    </row>
    <row r="174" spans="1:17" ht="29.4" customHeight="1" x14ac:dyDescent="0.3">
      <c r="A174" s="5"/>
      <c r="F174" s="22" t="s">
        <v>143</v>
      </c>
      <c r="G174" s="22"/>
      <c r="H174" s="2"/>
      <c r="I174" s="21" t="s">
        <v>112</v>
      </c>
      <c r="J174" s="21"/>
      <c r="K174" s="21"/>
      <c r="M174" s="1" t="str">
        <f t="shared" ref="M174" si="380">IF(I174="It's on the wish list!","✓","")</f>
        <v>✓</v>
      </c>
      <c r="N174" s="1" t="str">
        <f t="shared" ref="N174" si="381">IF(I174="I'm planning it!  Chill out!","✓","")</f>
        <v/>
      </c>
      <c r="O174" s="1" t="str">
        <f t="shared" ref="O174" si="382">IF(I174="I transited through.  That counts, right?","✓","")</f>
        <v/>
      </c>
      <c r="P174" s="1" t="str">
        <f t="shared" si="257"/>
        <v/>
      </c>
      <c r="Q174" s="1" t="str">
        <f t="shared" ref="Q174" si="383">IF(I174="Neeever gonna happen","✓","")</f>
        <v/>
      </c>
    </row>
    <row r="175" spans="1:17" x14ac:dyDescent="0.3">
      <c r="A175" s="5"/>
      <c r="F175" s="15"/>
      <c r="G175" s="15"/>
      <c r="H175" s="2"/>
      <c r="K175" s="13"/>
      <c r="P175" s="2"/>
      <c r="Q175" s="2"/>
    </row>
    <row r="176" spans="1:17" ht="29.4" customHeight="1" x14ac:dyDescent="0.3">
      <c r="A176" s="5"/>
      <c r="F176" s="22" t="s">
        <v>41</v>
      </c>
      <c r="G176" s="22"/>
      <c r="H176" s="2"/>
      <c r="I176" s="21" t="s">
        <v>112</v>
      </c>
      <c r="J176" s="21"/>
      <c r="K176" s="21"/>
      <c r="M176" s="1" t="str">
        <f t="shared" ref="M176" si="384">IF(I176="It's on the wish list!","✓","")</f>
        <v>✓</v>
      </c>
      <c r="N176" s="1" t="str">
        <f t="shared" ref="N176" si="385">IF(I176="I'm planning it!  Chill out!","✓","")</f>
        <v/>
      </c>
      <c r="O176" s="1" t="str">
        <f t="shared" ref="O176" si="386">IF(I176="I transited through.  That counts, right?","✓","")</f>
        <v/>
      </c>
      <c r="P176" s="1" t="str">
        <f t="shared" si="262"/>
        <v/>
      </c>
      <c r="Q176" s="1" t="str">
        <f t="shared" ref="Q176" si="387">IF(I176="Neeever gonna happen","✓","")</f>
        <v/>
      </c>
    </row>
    <row r="177" spans="1:17" x14ac:dyDescent="0.3">
      <c r="A177" s="5"/>
      <c r="F177" s="15"/>
      <c r="G177" s="15"/>
      <c r="H177" s="2"/>
      <c r="K177" s="13"/>
      <c r="P177" s="2"/>
      <c r="Q177" s="2"/>
    </row>
    <row r="178" spans="1:17" ht="29.4" customHeight="1" x14ac:dyDescent="0.3">
      <c r="A178" s="5"/>
      <c r="F178" s="22" t="s">
        <v>42</v>
      </c>
      <c r="G178" s="22"/>
      <c r="H178" s="2"/>
      <c r="I178" s="21" t="s">
        <v>112</v>
      </c>
      <c r="J178" s="21"/>
      <c r="K178" s="21"/>
      <c r="M178" s="1" t="str">
        <f t="shared" ref="M178" si="388">IF(I178="It's on the wish list!","✓","")</f>
        <v>✓</v>
      </c>
      <c r="N178" s="1" t="str">
        <f t="shared" ref="N178" si="389">IF(I178="I'm planning it!  Chill out!","✓","")</f>
        <v/>
      </c>
      <c r="O178" s="1" t="str">
        <f t="shared" ref="O178" si="390">IF(I178="I transited through.  That counts, right?","✓","")</f>
        <v/>
      </c>
      <c r="P178" s="1" t="str">
        <f t="shared" ref="P178" si="391">IF(I178="Done!  That one's ticked!","✓","")</f>
        <v/>
      </c>
      <c r="Q178" s="1" t="str">
        <f t="shared" ref="Q178" si="392">IF(I178="Neeever gonna happen","✓","")</f>
        <v/>
      </c>
    </row>
    <row r="179" spans="1:17" x14ac:dyDescent="0.3">
      <c r="A179" s="5"/>
      <c r="F179" s="15"/>
      <c r="G179" s="15"/>
      <c r="H179" s="2"/>
      <c r="K179" s="13"/>
      <c r="P179" s="2"/>
      <c r="Q179" s="2"/>
    </row>
    <row r="180" spans="1:17" ht="29.4" customHeight="1" x14ac:dyDescent="0.3">
      <c r="A180" s="5"/>
      <c r="F180" s="22" t="s">
        <v>177</v>
      </c>
      <c r="G180" s="22"/>
      <c r="H180" s="2"/>
      <c r="I180" s="21" t="s">
        <v>112</v>
      </c>
      <c r="J180" s="21"/>
      <c r="K180" s="21"/>
      <c r="M180" s="1" t="str">
        <f t="shared" ref="M180" si="393">IF(I180="It's on the wish list!","✓","")</f>
        <v>✓</v>
      </c>
      <c r="N180" s="1" t="str">
        <f t="shared" ref="N180" si="394">IF(I180="I'm planning it!  Chill out!","✓","")</f>
        <v/>
      </c>
      <c r="O180" s="1" t="str">
        <f t="shared" ref="O180" si="395">IF(I180="I transited through.  That counts, right?","✓","")</f>
        <v/>
      </c>
      <c r="P180" s="1" t="str">
        <f t="shared" ref="P180:P234" si="396">IF(I180="Done!  That one's ticked!","✓","")</f>
        <v/>
      </c>
      <c r="Q180" s="1" t="str">
        <f t="shared" ref="Q180" si="397">IF(I180="Neeever gonna happen","✓","")</f>
        <v/>
      </c>
    </row>
    <row r="181" spans="1:17" x14ac:dyDescent="0.3">
      <c r="A181" s="5"/>
      <c r="F181" s="15"/>
      <c r="G181" s="15"/>
      <c r="H181" s="2"/>
      <c r="K181" s="13"/>
      <c r="P181" s="2"/>
      <c r="Q181" s="2"/>
    </row>
    <row r="182" spans="1:17" ht="29.4" customHeight="1" x14ac:dyDescent="0.3">
      <c r="A182" s="5"/>
      <c r="F182" s="22" t="s">
        <v>43</v>
      </c>
      <c r="G182" s="22"/>
      <c r="H182" s="2"/>
      <c r="I182" s="21" t="s">
        <v>112</v>
      </c>
      <c r="J182" s="21"/>
      <c r="K182" s="21"/>
      <c r="M182" s="1" t="str">
        <f t="shared" ref="M182" si="398">IF(I182="It's on the wish list!","✓","")</f>
        <v>✓</v>
      </c>
      <c r="N182" s="1" t="str">
        <f t="shared" ref="N182" si="399">IF(I182="I'm planning it!  Chill out!","✓","")</f>
        <v/>
      </c>
      <c r="O182" s="1" t="str">
        <f t="shared" ref="O182" si="400">IF(I182="I transited through.  That counts, right?","✓","")</f>
        <v/>
      </c>
      <c r="P182" s="1" t="str">
        <f t="shared" ref="P182:P236" si="401">IF(I182="Done!  That one's ticked!","✓","")</f>
        <v/>
      </c>
      <c r="Q182" s="1" t="str">
        <f t="shared" ref="Q182" si="402">IF(I182="Neeever gonna happen","✓","")</f>
        <v/>
      </c>
    </row>
    <row r="183" spans="1:17" x14ac:dyDescent="0.3">
      <c r="A183" s="5"/>
      <c r="F183" s="15"/>
      <c r="G183" s="15"/>
      <c r="H183" s="2"/>
      <c r="K183" s="13"/>
      <c r="P183" s="2"/>
      <c r="Q183" s="2"/>
    </row>
    <row r="184" spans="1:17" ht="29.4" customHeight="1" x14ac:dyDescent="0.3">
      <c r="A184" s="5"/>
      <c r="F184" s="22" t="s">
        <v>44</v>
      </c>
      <c r="G184" s="22"/>
      <c r="H184" s="2"/>
      <c r="I184" s="21" t="s">
        <v>112</v>
      </c>
      <c r="J184" s="21"/>
      <c r="K184" s="21"/>
      <c r="M184" s="1" t="str">
        <f t="shared" ref="M184" si="403">IF(I184="It's on the wish list!","✓","")</f>
        <v>✓</v>
      </c>
      <c r="N184" s="1" t="str">
        <f t="shared" ref="N184" si="404">IF(I184="I'm planning it!  Chill out!","✓","")</f>
        <v/>
      </c>
      <c r="O184" s="1" t="str">
        <f t="shared" ref="O184" si="405">IF(I184="I transited through.  That counts, right?","✓","")</f>
        <v/>
      </c>
      <c r="P184" s="1" t="str">
        <f t="shared" ref="P184:P238" si="406">IF(I184="Done!  That one's ticked!","✓","")</f>
        <v/>
      </c>
      <c r="Q184" s="1" t="str">
        <f t="shared" ref="Q184" si="407">IF(I184="Neeever gonna happen","✓","")</f>
        <v/>
      </c>
    </row>
    <row r="185" spans="1:17" x14ac:dyDescent="0.3">
      <c r="A185" s="5"/>
      <c r="F185" s="15"/>
      <c r="G185" s="15"/>
      <c r="H185" s="2"/>
      <c r="K185" s="13"/>
      <c r="P185" s="2"/>
      <c r="Q185" s="2"/>
    </row>
    <row r="186" spans="1:17" ht="29.4" customHeight="1" x14ac:dyDescent="0.3">
      <c r="A186" s="5"/>
      <c r="F186" s="22" t="s">
        <v>45</v>
      </c>
      <c r="G186" s="22"/>
      <c r="H186" s="2"/>
      <c r="I186" s="21" t="s">
        <v>112</v>
      </c>
      <c r="J186" s="21"/>
      <c r="K186" s="21"/>
      <c r="M186" s="1" t="str">
        <f t="shared" ref="M186" si="408">IF(I186="It's on the wish list!","✓","")</f>
        <v>✓</v>
      </c>
      <c r="N186" s="1" t="str">
        <f t="shared" ref="N186" si="409">IF(I186="I'm planning it!  Chill out!","✓","")</f>
        <v/>
      </c>
      <c r="O186" s="1" t="str">
        <f t="shared" ref="O186" si="410">IF(I186="I transited through.  That counts, right?","✓","")</f>
        <v/>
      </c>
      <c r="P186" s="1" t="str">
        <f t="shared" ref="P186:P246" si="411">IF(I186="Done!  That one's ticked!","✓","")</f>
        <v/>
      </c>
      <c r="Q186" s="1" t="str">
        <f t="shared" ref="Q186" si="412">IF(I186="Neeever gonna happen","✓","")</f>
        <v/>
      </c>
    </row>
    <row r="187" spans="1:17" x14ac:dyDescent="0.3">
      <c r="A187" s="5"/>
      <c r="F187" s="15"/>
      <c r="G187" s="15"/>
      <c r="H187" s="2"/>
      <c r="K187" s="13"/>
      <c r="P187" s="2"/>
      <c r="Q187" s="2"/>
    </row>
    <row r="188" spans="1:17" ht="29.4" customHeight="1" x14ac:dyDescent="0.3">
      <c r="A188" s="5"/>
      <c r="F188" s="22" t="s">
        <v>46</v>
      </c>
      <c r="G188" s="22"/>
      <c r="H188" s="2"/>
      <c r="I188" s="21" t="s">
        <v>112</v>
      </c>
      <c r="J188" s="21"/>
      <c r="K188" s="21"/>
      <c r="M188" s="1" t="str">
        <f t="shared" ref="M188" si="413">IF(I188="It's on the wish list!","✓","")</f>
        <v>✓</v>
      </c>
      <c r="N188" s="1" t="str">
        <f t="shared" ref="N188" si="414">IF(I188="I'm planning it!  Chill out!","✓","")</f>
        <v/>
      </c>
      <c r="O188" s="1" t="str">
        <f t="shared" ref="O188" si="415">IF(I188="I transited through.  That counts, right?","✓","")</f>
        <v/>
      </c>
      <c r="P188" s="1" t="str">
        <f t="shared" ref="P188:P248" si="416">IF(I188="Done!  That one's ticked!","✓","")</f>
        <v/>
      </c>
      <c r="Q188" s="1" t="str">
        <f t="shared" ref="Q188" si="417">IF(I188="Neeever gonna happen","✓","")</f>
        <v/>
      </c>
    </row>
    <row r="189" spans="1:17" x14ac:dyDescent="0.3">
      <c r="A189" s="5"/>
      <c r="F189" s="15"/>
      <c r="G189" s="15"/>
      <c r="H189" s="2"/>
      <c r="K189" s="13"/>
      <c r="P189" s="2"/>
      <c r="Q189" s="2"/>
    </row>
    <row r="190" spans="1:17" ht="29.4" customHeight="1" x14ac:dyDescent="0.3">
      <c r="A190" s="5"/>
      <c r="F190" s="22" t="s">
        <v>150</v>
      </c>
      <c r="G190" s="22"/>
      <c r="H190" s="2"/>
      <c r="I190" s="21" t="s">
        <v>112</v>
      </c>
      <c r="J190" s="21"/>
      <c r="K190" s="21"/>
      <c r="M190" s="1" t="str">
        <f t="shared" ref="M190" si="418">IF(I190="It's on the wish list!","✓","")</f>
        <v>✓</v>
      </c>
      <c r="N190" s="1" t="str">
        <f t="shared" ref="N190" si="419">IF(I190="I'm planning it!  Chill out!","✓","")</f>
        <v/>
      </c>
      <c r="O190" s="1" t="str">
        <f t="shared" ref="O190" si="420">IF(I190="I transited through.  That counts, right?","✓","")</f>
        <v/>
      </c>
      <c r="P190" s="1" t="str">
        <f t="shared" ref="P190:P244" si="421">IF(I190="Done!  That one's ticked!","✓","")</f>
        <v/>
      </c>
      <c r="Q190" s="1" t="str">
        <f t="shared" ref="Q190" si="422">IF(I190="Neeever gonna happen","✓","")</f>
        <v/>
      </c>
    </row>
    <row r="191" spans="1:17" x14ac:dyDescent="0.3">
      <c r="A191" s="5"/>
      <c r="F191" s="15"/>
      <c r="G191" s="15"/>
      <c r="H191" s="2"/>
      <c r="K191" s="13"/>
      <c r="P191" s="2"/>
      <c r="Q191" s="2"/>
    </row>
    <row r="192" spans="1:17" ht="29.4" customHeight="1" x14ac:dyDescent="0.3">
      <c r="A192" s="5"/>
      <c r="F192" s="22" t="s">
        <v>47</v>
      </c>
      <c r="G192" s="22"/>
      <c r="H192" s="2"/>
      <c r="I192" s="21" t="s">
        <v>112</v>
      </c>
      <c r="J192" s="21"/>
      <c r="K192" s="21"/>
      <c r="M192" s="1" t="str">
        <f t="shared" ref="M192" si="423">IF(I192="It's on the wish list!","✓","")</f>
        <v>✓</v>
      </c>
      <c r="N192" s="1" t="str">
        <f t="shared" ref="N192" si="424">IF(I192="I'm planning it!  Chill out!","✓","")</f>
        <v/>
      </c>
      <c r="O192" s="1" t="str">
        <f t="shared" ref="O192" si="425">IF(I192="I transited through.  That counts, right?","✓","")</f>
        <v/>
      </c>
      <c r="P192" s="1" t="str">
        <f t="shared" si="411"/>
        <v/>
      </c>
      <c r="Q192" s="1" t="str">
        <f t="shared" ref="Q192" si="426">IF(I192="Neeever gonna happen","✓","")</f>
        <v/>
      </c>
    </row>
    <row r="193" spans="1:17" x14ac:dyDescent="0.3">
      <c r="A193" s="5"/>
      <c r="F193" s="15"/>
      <c r="G193" s="15"/>
      <c r="H193" s="2"/>
      <c r="K193" s="13"/>
      <c r="P193" s="2"/>
      <c r="Q193" s="2"/>
    </row>
    <row r="194" spans="1:17" ht="29.4" customHeight="1" x14ac:dyDescent="0.3">
      <c r="A194" s="5"/>
      <c r="F194" s="22" t="s">
        <v>182</v>
      </c>
      <c r="G194" s="22"/>
      <c r="H194" s="2"/>
      <c r="I194" s="21" t="s">
        <v>112</v>
      </c>
      <c r="J194" s="21"/>
      <c r="K194" s="21"/>
      <c r="M194" s="1" t="str">
        <f t="shared" ref="M194" si="427">IF(I194="It's on the wish list!","✓","")</f>
        <v>✓</v>
      </c>
      <c r="N194" s="1" t="str">
        <f t="shared" ref="N194" si="428">IF(I194="I'm planning it!  Chill out!","✓","")</f>
        <v/>
      </c>
      <c r="O194" s="1" t="str">
        <f t="shared" ref="O194" si="429">IF(I194="I transited through.  That counts, right?","✓","")</f>
        <v/>
      </c>
      <c r="P194" s="1" t="str">
        <f t="shared" si="416"/>
        <v/>
      </c>
      <c r="Q194" s="1" t="str">
        <f t="shared" ref="Q194" si="430">IF(I194="Neeever gonna happen","✓","")</f>
        <v/>
      </c>
    </row>
    <row r="195" spans="1:17" x14ac:dyDescent="0.3">
      <c r="A195" s="5"/>
      <c r="F195" s="15"/>
      <c r="G195" s="15"/>
      <c r="H195" s="2"/>
      <c r="K195" s="13"/>
      <c r="P195" s="2"/>
      <c r="Q195" s="2"/>
    </row>
    <row r="196" spans="1:17" ht="29.4" customHeight="1" x14ac:dyDescent="0.3">
      <c r="A196" s="5"/>
      <c r="F196" s="22" t="s">
        <v>48</v>
      </c>
      <c r="G196" s="22"/>
      <c r="H196" s="2"/>
      <c r="I196" s="21" t="s">
        <v>112</v>
      </c>
      <c r="J196" s="21"/>
      <c r="K196" s="21"/>
      <c r="M196" s="1" t="str">
        <f t="shared" ref="M196" si="431">IF(I196="It's on the wish list!","✓","")</f>
        <v>✓</v>
      </c>
      <c r="N196" s="1" t="str">
        <f t="shared" ref="N196" si="432">IF(I196="I'm planning it!  Chill out!","✓","")</f>
        <v/>
      </c>
      <c r="O196" s="1" t="str">
        <f t="shared" ref="O196" si="433">IF(I196="I transited through.  That counts, right?","✓","")</f>
        <v/>
      </c>
      <c r="P196" s="1" t="str">
        <f t="shared" ref="P196" si="434">IF(I196="Done!  That one's ticked!","✓","")</f>
        <v/>
      </c>
      <c r="Q196" s="1" t="str">
        <f t="shared" ref="Q196" si="435">IF(I196="Neeever gonna happen","✓","")</f>
        <v/>
      </c>
    </row>
    <row r="197" spans="1:17" x14ac:dyDescent="0.3">
      <c r="A197" s="5"/>
      <c r="F197" s="15"/>
      <c r="G197" s="15"/>
      <c r="H197" s="2"/>
      <c r="K197" s="13"/>
      <c r="P197" s="2"/>
      <c r="Q197" s="2"/>
    </row>
    <row r="198" spans="1:17" ht="29.4" customHeight="1" x14ac:dyDescent="0.3">
      <c r="A198" s="5"/>
      <c r="F198" s="22" t="s">
        <v>49</v>
      </c>
      <c r="G198" s="22"/>
      <c r="H198" s="2"/>
      <c r="I198" s="21" t="s">
        <v>112</v>
      </c>
      <c r="J198" s="21"/>
      <c r="K198" s="21"/>
      <c r="M198" s="1" t="str">
        <f t="shared" ref="M198" si="436">IF(I198="It's on the wish list!","✓","")</f>
        <v>✓</v>
      </c>
      <c r="N198" s="1" t="str">
        <f t="shared" ref="N198" si="437">IF(I198="I'm planning it!  Chill out!","✓","")</f>
        <v/>
      </c>
      <c r="O198" s="1" t="str">
        <f t="shared" ref="O198" si="438">IF(I198="I transited through.  That counts, right?","✓","")</f>
        <v/>
      </c>
      <c r="P198" s="1" t="str">
        <f t="shared" si="396"/>
        <v/>
      </c>
      <c r="Q198" s="1" t="str">
        <f t="shared" ref="Q198" si="439">IF(I198="Neeever gonna happen","✓","")</f>
        <v/>
      </c>
    </row>
    <row r="199" spans="1:17" x14ac:dyDescent="0.3">
      <c r="A199" s="5"/>
      <c r="F199" s="15"/>
      <c r="G199" s="15"/>
      <c r="H199" s="2"/>
      <c r="K199" s="13"/>
      <c r="P199" s="2"/>
      <c r="Q199" s="2"/>
    </row>
    <row r="200" spans="1:17" ht="29.4" customHeight="1" x14ac:dyDescent="0.3">
      <c r="A200" s="5"/>
      <c r="F200" s="22" t="s">
        <v>50</v>
      </c>
      <c r="G200" s="22"/>
      <c r="H200" s="2"/>
      <c r="I200" s="21" t="s">
        <v>112</v>
      </c>
      <c r="J200" s="21"/>
      <c r="K200" s="21"/>
      <c r="M200" s="1" t="str">
        <f t="shared" ref="M200" si="440">IF(I200="It's on the wish list!","✓","")</f>
        <v>✓</v>
      </c>
      <c r="N200" s="1" t="str">
        <f t="shared" ref="N200" si="441">IF(I200="I'm planning it!  Chill out!","✓","")</f>
        <v/>
      </c>
      <c r="O200" s="1" t="str">
        <f t="shared" ref="O200" si="442">IF(I200="I transited through.  That counts, right?","✓","")</f>
        <v/>
      </c>
      <c r="P200" s="1" t="str">
        <f t="shared" si="401"/>
        <v/>
      </c>
      <c r="Q200" s="1" t="str">
        <f t="shared" ref="Q200" si="443">IF(I200="Neeever gonna happen","✓","")</f>
        <v/>
      </c>
    </row>
    <row r="201" spans="1:17" x14ac:dyDescent="0.3">
      <c r="A201" s="5"/>
      <c r="F201" s="15"/>
      <c r="G201" s="15"/>
      <c r="H201" s="2"/>
      <c r="K201" s="13"/>
      <c r="P201" s="2"/>
      <c r="Q201" s="2"/>
    </row>
    <row r="202" spans="1:17" ht="29.4" customHeight="1" x14ac:dyDescent="0.3">
      <c r="A202" s="5"/>
      <c r="F202" s="22" t="s">
        <v>144</v>
      </c>
      <c r="G202" s="22"/>
      <c r="H202" s="2"/>
      <c r="I202" s="21" t="s">
        <v>112</v>
      </c>
      <c r="J202" s="21"/>
      <c r="K202" s="21"/>
      <c r="M202" s="1" t="str">
        <f t="shared" ref="M202" si="444">IF(I202="It's on the wish list!","✓","")</f>
        <v>✓</v>
      </c>
      <c r="N202" s="1" t="str">
        <f t="shared" ref="N202" si="445">IF(I202="I'm planning it!  Chill out!","✓","")</f>
        <v/>
      </c>
      <c r="O202" s="1" t="str">
        <f t="shared" ref="O202" si="446">IF(I202="I transited through.  That counts, right?","✓","")</f>
        <v/>
      </c>
      <c r="P202" s="1" t="str">
        <f t="shared" si="406"/>
        <v/>
      </c>
      <c r="Q202" s="1" t="str">
        <f t="shared" ref="Q202" si="447">IF(I202="Neeever gonna happen","✓","")</f>
        <v/>
      </c>
    </row>
    <row r="203" spans="1:17" x14ac:dyDescent="0.3">
      <c r="A203" s="5"/>
      <c r="F203" s="15"/>
      <c r="G203" s="15"/>
      <c r="H203" s="2"/>
      <c r="K203" s="13"/>
      <c r="P203" s="2"/>
      <c r="Q203" s="2"/>
    </row>
    <row r="204" spans="1:17" ht="29.4" customHeight="1" x14ac:dyDescent="0.3">
      <c r="A204" s="5"/>
      <c r="F204" s="22" t="s">
        <v>51</v>
      </c>
      <c r="G204" s="22"/>
      <c r="H204" s="2"/>
      <c r="I204" s="21" t="s">
        <v>112</v>
      </c>
      <c r="J204" s="21"/>
      <c r="K204" s="21"/>
      <c r="M204" s="1" t="str">
        <f t="shared" ref="M204" si="448">IF(I204="It's on the wish list!","✓","")</f>
        <v>✓</v>
      </c>
      <c r="N204" s="1" t="str">
        <f t="shared" ref="N204" si="449">IF(I204="I'm planning it!  Chill out!","✓","")</f>
        <v/>
      </c>
      <c r="O204" s="1" t="str">
        <f t="shared" ref="O204" si="450">IF(I204="I transited through.  That counts, right?","✓","")</f>
        <v/>
      </c>
      <c r="P204" s="1" t="str">
        <f t="shared" si="411"/>
        <v/>
      </c>
      <c r="Q204" s="1" t="str">
        <f t="shared" ref="Q204" si="451">IF(I204="Neeever gonna happen","✓","")</f>
        <v/>
      </c>
    </row>
    <row r="205" spans="1:17" x14ac:dyDescent="0.3">
      <c r="A205" s="5"/>
      <c r="F205" s="15"/>
      <c r="G205" s="15"/>
      <c r="H205" s="2"/>
      <c r="K205" s="13"/>
      <c r="P205" s="2"/>
      <c r="Q205" s="2"/>
    </row>
    <row r="206" spans="1:17" ht="29.4" customHeight="1" x14ac:dyDescent="0.3">
      <c r="A206" s="5"/>
      <c r="F206" s="22" t="s">
        <v>52</v>
      </c>
      <c r="G206" s="22"/>
      <c r="H206" s="2"/>
      <c r="I206" s="21" t="s">
        <v>112</v>
      </c>
      <c r="J206" s="21"/>
      <c r="K206" s="21"/>
      <c r="M206" s="1" t="str">
        <f t="shared" ref="M206" si="452">IF(I206="It's on the wish list!","✓","")</f>
        <v>✓</v>
      </c>
      <c r="N206" s="1" t="str">
        <f t="shared" ref="N206" si="453">IF(I206="I'm planning it!  Chill out!","✓","")</f>
        <v/>
      </c>
      <c r="O206" s="1" t="str">
        <f t="shared" ref="O206" si="454">IF(I206="I transited through.  That counts, right?","✓","")</f>
        <v/>
      </c>
      <c r="P206" s="1" t="str">
        <f t="shared" si="416"/>
        <v/>
      </c>
      <c r="Q206" s="1" t="str">
        <f t="shared" ref="Q206" si="455">IF(I206="Neeever gonna happen","✓","")</f>
        <v/>
      </c>
    </row>
    <row r="207" spans="1:17" x14ac:dyDescent="0.3">
      <c r="A207" s="5"/>
      <c r="F207" s="15"/>
      <c r="G207" s="15"/>
      <c r="H207" s="2"/>
      <c r="K207" s="13"/>
      <c r="P207" s="2"/>
      <c r="Q207" s="2"/>
    </row>
    <row r="208" spans="1:17" ht="29.4" customHeight="1" x14ac:dyDescent="0.3">
      <c r="A208" s="5"/>
      <c r="F208" s="22" t="s">
        <v>53</v>
      </c>
      <c r="G208" s="22"/>
      <c r="H208" s="2"/>
      <c r="I208" s="21" t="s">
        <v>112</v>
      </c>
      <c r="J208" s="21"/>
      <c r="K208" s="21"/>
      <c r="M208" s="1" t="str">
        <f t="shared" ref="M208" si="456">IF(I208="It's on the wish list!","✓","")</f>
        <v>✓</v>
      </c>
      <c r="N208" s="1" t="str">
        <f t="shared" ref="N208" si="457">IF(I208="I'm planning it!  Chill out!","✓","")</f>
        <v/>
      </c>
      <c r="O208" s="1" t="str">
        <f t="shared" ref="O208" si="458">IF(I208="I transited through.  That counts, right?","✓","")</f>
        <v/>
      </c>
      <c r="P208" s="1" t="str">
        <f t="shared" si="421"/>
        <v/>
      </c>
      <c r="Q208" s="1" t="str">
        <f t="shared" ref="Q208" si="459">IF(I208="Neeever gonna happen","✓","")</f>
        <v/>
      </c>
    </row>
    <row r="209" spans="1:17" x14ac:dyDescent="0.3">
      <c r="A209" s="5"/>
      <c r="F209" s="15"/>
      <c r="G209" s="15"/>
      <c r="H209" s="2"/>
      <c r="K209" s="13"/>
      <c r="P209" s="2"/>
      <c r="Q209" s="2"/>
    </row>
    <row r="210" spans="1:17" ht="29.4" customHeight="1" x14ac:dyDescent="0.3">
      <c r="A210" s="5"/>
      <c r="F210" s="22" t="s">
        <v>54</v>
      </c>
      <c r="G210" s="22"/>
      <c r="H210" s="2"/>
      <c r="I210" s="21" t="s">
        <v>112</v>
      </c>
      <c r="J210" s="21"/>
      <c r="K210" s="21"/>
      <c r="M210" s="1" t="str">
        <f t="shared" ref="M210" si="460">IF(I210="It's on the wish list!","✓","")</f>
        <v>✓</v>
      </c>
      <c r="N210" s="1" t="str">
        <f t="shared" ref="N210" si="461">IF(I210="I'm planning it!  Chill out!","✓","")</f>
        <v/>
      </c>
      <c r="O210" s="1" t="str">
        <f t="shared" ref="O210" si="462">IF(I210="I transited through.  That counts, right?","✓","")</f>
        <v/>
      </c>
      <c r="P210" s="1" t="str">
        <f t="shared" si="411"/>
        <v/>
      </c>
      <c r="Q210" s="1" t="str">
        <f t="shared" ref="Q210" si="463">IF(I210="Neeever gonna happen","✓","")</f>
        <v/>
      </c>
    </row>
    <row r="211" spans="1:17" x14ac:dyDescent="0.3">
      <c r="A211" s="5"/>
      <c r="F211" s="15"/>
      <c r="G211" s="15"/>
      <c r="H211" s="2"/>
      <c r="K211" s="13"/>
      <c r="P211" s="2"/>
      <c r="Q211" s="2"/>
    </row>
    <row r="212" spans="1:17" ht="29.4" customHeight="1" x14ac:dyDescent="0.3">
      <c r="A212" s="5"/>
      <c r="F212" s="22" t="s">
        <v>55</v>
      </c>
      <c r="G212" s="22"/>
      <c r="H212" s="2"/>
      <c r="I212" s="21" t="s">
        <v>112</v>
      </c>
      <c r="J212" s="21"/>
      <c r="K212" s="21"/>
      <c r="M212" s="1" t="str">
        <f t="shared" ref="M212" si="464">IF(I212="It's on the wish list!","✓","")</f>
        <v>✓</v>
      </c>
      <c r="N212" s="1" t="str">
        <f t="shared" ref="N212" si="465">IF(I212="I'm planning it!  Chill out!","✓","")</f>
        <v/>
      </c>
      <c r="O212" s="1" t="str">
        <f t="shared" ref="O212" si="466">IF(I212="I transited through.  That counts, right?","✓","")</f>
        <v/>
      </c>
      <c r="P212" s="1" t="str">
        <f t="shared" si="416"/>
        <v/>
      </c>
      <c r="Q212" s="1" t="str">
        <f t="shared" ref="Q212" si="467">IF(I212="Neeever gonna happen","✓","")</f>
        <v/>
      </c>
    </row>
    <row r="213" spans="1:17" x14ac:dyDescent="0.3">
      <c r="A213" s="5"/>
      <c r="F213" s="15"/>
      <c r="G213" s="15"/>
      <c r="H213" s="2"/>
      <c r="K213" s="13"/>
      <c r="P213" s="2"/>
      <c r="Q213" s="2"/>
    </row>
    <row r="214" spans="1:17" ht="29.4" customHeight="1" x14ac:dyDescent="0.3">
      <c r="A214" s="5"/>
      <c r="F214" s="22" t="s">
        <v>224</v>
      </c>
      <c r="G214" s="22"/>
      <c r="H214" s="2"/>
      <c r="I214" s="21" t="s">
        <v>112</v>
      </c>
      <c r="J214" s="21"/>
      <c r="K214" s="21"/>
      <c r="M214" s="1" t="str">
        <f t="shared" ref="M214" si="468">IF(I214="It's on the wish list!","✓","")</f>
        <v>✓</v>
      </c>
      <c r="N214" s="1" t="str">
        <f t="shared" ref="N214" si="469">IF(I214="I'm planning it!  Chill out!","✓","")</f>
        <v/>
      </c>
      <c r="O214" s="1" t="str">
        <f t="shared" ref="O214" si="470">IF(I214="I transited through.  That counts, right?","✓","")</f>
        <v/>
      </c>
      <c r="P214" s="1" t="str">
        <f t="shared" ref="P214" si="471">IF(I214="Done!  That one's ticked!","✓","")</f>
        <v/>
      </c>
      <c r="Q214" s="1" t="str">
        <f t="shared" ref="Q214" si="472">IF(I214="Neeever gonna happen","✓","")</f>
        <v/>
      </c>
    </row>
    <row r="215" spans="1:17" x14ac:dyDescent="0.3">
      <c r="A215" s="5"/>
      <c r="F215" s="15"/>
      <c r="G215" s="15"/>
      <c r="H215" s="2"/>
      <c r="K215" s="13"/>
      <c r="P215" s="2"/>
      <c r="Q215" s="2"/>
    </row>
    <row r="216" spans="1:17" ht="29.4" customHeight="1" x14ac:dyDescent="0.3">
      <c r="A216" s="5"/>
      <c r="F216" s="24" t="s">
        <v>125</v>
      </c>
      <c r="G216" s="24"/>
      <c r="H216" s="2"/>
      <c r="I216" s="21" t="s">
        <v>112</v>
      </c>
      <c r="J216" s="21"/>
      <c r="K216" s="21"/>
      <c r="M216" s="1" t="str">
        <f t="shared" ref="M216" si="473">IF(I216="It's on the wish list!","✓","")</f>
        <v>✓</v>
      </c>
      <c r="N216" s="1" t="str">
        <f t="shared" ref="N216" si="474">IF(I216="I'm planning it!  Chill out!","✓","")</f>
        <v/>
      </c>
      <c r="O216" s="1" t="str">
        <f t="shared" ref="O216" si="475">IF(I216="I transited through.  That counts, right?","✓","")</f>
        <v/>
      </c>
      <c r="P216" s="1" t="str">
        <f t="shared" si="396"/>
        <v/>
      </c>
      <c r="Q216" s="1" t="str">
        <f t="shared" ref="Q216" si="476">IF(I216="Neeever gonna happen","✓","")</f>
        <v/>
      </c>
    </row>
    <row r="217" spans="1:17" x14ac:dyDescent="0.3">
      <c r="A217" s="5"/>
      <c r="F217" s="15"/>
      <c r="G217" s="15"/>
      <c r="H217" s="2"/>
      <c r="K217" s="13"/>
      <c r="P217" s="2"/>
      <c r="Q217" s="2"/>
    </row>
    <row r="218" spans="1:17" ht="29.4" customHeight="1" x14ac:dyDescent="0.3">
      <c r="A218" s="5"/>
      <c r="F218" s="22" t="s">
        <v>56</v>
      </c>
      <c r="G218" s="22"/>
      <c r="H218" s="2"/>
      <c r="I218" s="21" t="s">
        <v>112</v>
      </c>
      <c r="J218" s="21"/>
      <c r="K218" s="21"/>
      <c r="M218" s="1" t="str">
        <f t="shared" ref="M218" si="477">IF(I218="It's on the wish list!","✓","")</f>
        <v>✓</v>
      </c>
      <c r="N218" s="1" t="str">
        <f t="shared" ref="N218" si="478">IF(I218="I'm planning it!  Chill out!","✓","")</f>
        <v/>
      </c>
      <c r="O218" s="1" t="str">
        <f t="shared" ref="O218" si="479">IF(I218="I transited through.  That counts, right?","✓","")</f>
        <v/>
      </c>
      <c r="P218" s="1" t="str">
        <f t="shared" si="401"/>
        <v/>
      </c>
      <c r="Q218" s="1" t="str">
        <f t="shared" ref="Q218" si="480">IF(I218="Neeever gonna happen","✓","")</f>
        <v/>
      </c>
    </row>
    <row r="219" spans="1:17" x14ac:dyDescent="0.3">
      <c r="A219" s="5"/>
      <c r="F219" s="15"/>
      <c r="G219" s="15"/>
      <c r="H219" s="2"/>
      <c r="K219" s="13"/>
      <c r="P219" s="2"/>
      <c r="Q219" s="2"/>
    </row>
    <row r="220" spans="1:17" ht="29.4" customHeight="1" x14ac:dyDescent="0.3">
      <c r="A220" s="5"/>
      <c r="F220" s="22" t="s">
        <v>57</v>
      </c>
      <c r="G220" s="22"/>
      <c r="H220" s="2"/>
      <c r="I220" s="21" t="s">
        <v>112</v>
      </c>
      <c r="J220" s="21"/>
      <c r="K220" s="21"/>
      <c r="M220" s="1" t="str">
        <f t="shared" ref="M220" si="481">IF(I220="It's on the wish list!","✓","")</f>
        <v>✓</v>
      </c>
      <c r="N220" s="1" t="str">
        <f t="shared" ref="N220" si="482">IF(I220="I'm planning it!  Chill out!","✓","")</f>
        <v/>
      </c>
      <c r="O220" s="1" t="str">
        <f t="shared" ref="O220" si="483">IF(I220="I transited through.  That counts, right?","✓","")</f>
        <v/>
      </c>
      <c r="P220" s="1" t="str">
        <f t="shared" si="406"/>
        <v/>
      </c>
      <c r="Q220" s="1" t="str">
        <f t="shared" ref="Q220" si="484">IF(I220="Neeever gonna happen","✓","")</f>
        <v/>
      </c>
    </row>
    <row r="221" spans="1:17" x14ac:dyDescent="0.3">
      <c r="A221" s="5"/>
      <c r="F221" s="15"/>
      <c r="G221" s="15"/>
      <c r="H221" s="2"/>
      <c r="K221" s="13"/>
      <c r="P221" s="2"/>
      <c r="Q221" s="2"/>
    </row>
    <row r="222" spans="1:17" ht="29.4" customHeight="1" x14ac:dyDescent="0.3">
      <c r="A222" s="5"/>
      <c r="F222" s="22" t="s">
        <v>58</v>
      </c>
      <c r="G222" s="22"/>
      <c r="H222" s="2"/>
      <c r="I222" s="21" t="s">
        <v>112</v>
      </c>
      <c r="J222" s="21"/>
      <c r="K222" s="21"/>
      <c r="M222" s="1" t="str">
        <f t="shared" ref="M222" si="485">IF(I222="It's on the wish list!","✓","")</f>
        <v>✓</v>
      </c>
      <c r="N222" s="1" t="str">
        <f t="shared" ref="N222" si="486">IF(I222="I'm planning it!  Chill out!","✓","")</f>
        <v/>
      </c>
      <c r="O222" s="1" t="str">
        <f t="shared" ref="O222" si="487">IF(I222="I transited through.  That counts, right?","✓","")</f>
        <v/>
      </c>
      <c r="P222" s="1" t="str">
        <f t="shared" si="411"/>
        <v/>
      </c>
      <c r="Q222" s="1" t="str">
        <f t="shared" ref="Q222" si="488">IF(I222="Neeever gonna happen","✓","")</f>
        <v/>
      </c>
    </row>
    <row r="223" spans="1:17" x14ac:dyDescent="0.3">
      <c r="A223" s="5"/>
      <c r="F223" s="15"/>
      <c r="G223" s="15"/>
      <c r="H223" s="2"/>
      <c r="K223" s="13"/>
      <c r="P223" s="2"/>
      <c r="Q223" s="2"/>
    </row>
    <row r="224" spans="1:17" ht="29.4" customHeight="1" x14ac:dyDescent="0.3">
      <c r="A224" s="5"/>
      <c r="F224" s="22" t="s">
        <v>142</v>
      </c>
      <c r="G224" s="22"/>
      <c r="H224" s="2"/>
      <c r="I224" s="21" t="s">
        <v>112</v>
      </c>
      <c r="J224" s="21"/>
      <c r="K224" s="21"/>
      <c r="M224" s="1" t="str">
        <f t="shared" ref="M224" si="489">IF(I224="It's on the wish list!","✓","")</f>
        <v>✓</v>
      </c>
      <c r="N224" s="1" t="str">
        <f t="shared" ref="N224" si="490">IF(I224="I'm planning it!  Chill out!","✓","")</f>
        <v/>
      </c>
      <c r="O224" s="1" t="str">
        <f t="shared" ref="O224" si="491">IF(I224="I transited through.  That counts, right?","✓","")</f>
        <v/>
      </c>
      <c r="P224" s="1" t="str">
        <f t="shared" si="416"/>
        <v/>
      </c>
      <c r="Q224" s="1" t="str">
        <f t="shared" ref="Q224" si="492">IF(I224="Neeever gonna happen","✓","")</f>
        <v/>
      </c>
    </row>
    <row r="225" spans="1:17" x14ac:dyDescent="0.3">
      <c r="A225" s="5"/>
      <c r="F225" s="15"/>
      <c r="G225" s="15"/>
      <c r="H225" s="2"/>
      <c r="K225" s="13"/>
      <c r="P225" s="2"/>
      <c r="Q225" s="2"/>
    </row>
    <row r="226" spans="1:17" ht="29.4" customHeight="1" x14ac:dyDescent="0.3">
      <c r="A226" s="5"/>
      <c r="F226" s="22" t="s">
        <v>59</v>
      </c>
      <c r="G226" s="22"/>
      <c r="H226" s="2"/>
      <c r="I226" s="21" t="s">
        <v>112</v>
      </c>
      <c r="J226" s="21"/>
      <c r="K226" s="21"/>
      <c r="M226" s="1" t="str">
        <f t="shared" ref="M226" si="493">IF(I226="It's on the wish list!","✓","")</f>
        <v>✓</v>
      </c>
      <c r="N226" s="1" t="str">
        <f t="shared" ref="N226" si="494">IF(I226="I'm planning it!  Chill out!","✓","")</f>
        <v/>
      </c>
      <c r="O226" s="1" t="str">
        <f t="shared" ref="O226" si="495">IF(I226="I transited through.  That counts, right?","✓","")</f>
        <v/>
      </c>
      <c r="P226" s="1" t="str">
        <f t="shared" si="421"/>
        <v/>
      </c>
      <c r="Q226" s="1" t="str">
        <f t="shared" ref="Q226" si="496">IF(I226="Neeever gonna happen","✓","")</f>
        <v/>
      </c>
    </row>
    <row r="227" spans="1:17" x14ac:dyDescent="0.3">
      <c r="A227" s="5"/>
      <c r="F227" s="15"/>
      <c r="G227" s="15"/>
      <c r="H227" s="2"/>
      <c r="K227" s="13"/>
      <c r="P227" s="2"/>
      <c r="Q227" s="2"/>
    </row>
    <row r="228" spans="1:17" ht="29.4" customHeight="1" x14ac:dyDescent="0.3">
      <c r="A228" s="5"/>
      <c r="F228" s="22" t="s">
        <v>205</v>
      </c>
      <c r="G228" s="22"/>
      <c r="H228" s="2"/>
      <c r="I228" s="21" t="s">
        <v>112</v>
      </c>
      <c r="J228" s="21"/>
      <c r="K228" s="21"/>
      <c r="M228" s="1" t="str">
        <f t="shared" ref="M228" si="497">IF(I228="It's on the wish list!","✓","")</f>
        <v>✓</v>
      </c>
      <c r="N228" s="1" t="str">
        <f t="shared" ref="N228" si="498">IF(I228="I'm planning it!  Chill out!","✓","")</f>
        <v/>
      </c>
      <c r="O228" s="1" t="str">
        <f t="shared" ref="O228" si="499">IF(I228="I transited through.  That counts, right?","✓","")</f>
        <v/>
      </c>
      <c r="P228" s="1" t="str">
        <f t="shared" si="411"/>
        <v/>
      </c>
      <c r="Q228" s="1" t="str">
        <f t="shared" ref="Q228" si="500">IF(I228="Neeever gonna happen","✓","")</f>
        <v/>
      </c>
    </row>
    <row r="229" spans="1:17" x14ac:dyDescent="0.3">
      <c r="A229" s="5"/>
      <c r="F229" s="15"/>
      <c r="G229" s="15"/>
      <c r="H229" s="2"/>
      <c r="K229" s="13"/>
      <c r="P229" s="2"/>
      <c r="Q229" s="2"/>
    </row>
    <row r="230" spans="1:17" ht="29.4" customHeight="1" x14ac:dyDescent="0.3">
      <c r="A230" s="5"/>
      <c r="F230" s="24" t="s">
        <v>138</v>
      </c>
      <c r="G230" s="24"/>
      <c r="H230" s="2"/>
      <c r="I230" s="21" t="s">
        <v>112</v>
      </c>
      <c r="J230" s="21"/>
      <c r="K230" s="21"/>
      <c r="M230" s="1" t="str">
        <f t="shared" ref="M230" si="501">IF(I230="It's on the wish list!","✓","")</f>
        <v>✓</v>
      </c>
      <c r="N230" s="1" t="str">
        <f t="shared" ref="N230" si="502">IF(I230="I'm planning it!  Chill out!","✓","")</f>
        <v/>
      </c>
      <c r="O230" s="1" t="str">
        <f t="shared" ref="O230" si="503">IF(I230="I transited through.  That counts, right?","✓","")</f>
        <v/>
      </c>
      <c r="P230" s="1" t="str">
        <f t="shared" si="416"/>
        <v/>
      </c>
      <c r="Q230" s="1" t="str">
        <f t="shared" ref="Q230" si="504">IF(I230="Neeever gonna happen","✓","")</f>
        <v/>
      </c>
    </row>
    <row r="231" spans="1:17" x14ac:dyDescent="0.3">
      <c r="A231" s="5"/>
      <c r="F231" s="15"/>
      <c r="G231" s="15"/>
      <c r="H231" s="2"/>
      <c r="K231" s="13"/>
      <c r="P231" s="2"/>
      <c r="Q231" s="2"/>
    </row>
    <row r="232" spans="1:17" ht="29.4" customHeight="1" x14ac:dyDescent="0.3">
      <c r="A232" s="5"/>
      <c r="F232" s="22" t="s">
        <v>60</v>
      </c>
      <c r="G232" s="22"/>
      <c r="H232" s="2"/>
      <c r="I232" s="21" t="s">
        <v>112</v>
      </c>
      <c r="J232" s="21"/>
      <c r="K232" s="21"/>
      <c r="M232" s="1" t="str">
        <f t="shared" ref="M232" si="505">IF(I232="It's on the wish list!","✓","")</f>
        <v>✓</v>
      </c>
      <c r="N232" s="1" t="str">
        <f t="shared" ref="N232" si="506">IF(I232="I'm planning it!  Chill out!","✓","")</f>
        <v/>
      </c>
      <c r="O232" s="1" t="str">
        <f t="shared" ref="O232" si="507">IF(I232="I transited through.  That counts, right?","✓","")</f>
        <v/>
      </c>
      <c r="P232" s="1" t="str">
        <f t="shared" ref="P232" si="508">IF(I232="Done!  That one's ticked!","✓","")</f>
        <v/>
      </c>
      <c r="Q232" s="1" t="str">
        <f t="shared" ref="Q232" si="509">IF(I232="Neeever gonna happen","✓","")</f>
        <v/>
      </c>
    </row>
    <row r="233" spans="1:17" x14ac:dyDescent="0.3">
      <c r="A233" s="5"/>
      <c r="F233" s="15"/>
      <c r="G233" s="15"/>
      <c r="H233" s="2"/>
      <c r="K233" s="13"/>
      <c r="P233" s="2"/>
      <c r="Q233" s="2"/>
    </row>
    <row r="234" spans="1:17" ht="29.4" customHeight="1" x14ac:dyDescent="0.3">
      <c r="A234" s="5"/>
      <c r="F234" s="22" t="s">
        <v>61</v>
      </c>
      <c r="G234" s="22"/>
      <c r="H234" s="2"/>
      <c r="I234" s="21" t="s">
        <v>112</v>
      </c>
      <c r="J234" s="21"/>
      <c r="K234" s="21"/>
      <c r="M234" s="1" t="str">
        <f t="shared" ref="M234" si="510">IF(I234="It's on the wish list!","✓","")</f>
        <v>✓</v>
      </c>
      <c r="N234" s="1" t="str">
        <f t="shared" ref="N234" si="511">IF(I234="I'm planning it!  Chill out!","✓","")</f>
        <v/>
      </c>
      <c r="O234" s="1" t="str">
        <f t="shared" ref="O234" si="512">IF(I234="I transited through.  That counts, right?","✓","")</f>
        <v/>
      </c>
      <c r="P234" s="1" t="str">
        <f t="shared" si="396"/>
        <v/>
      </c>
      <c r="Q234" s="1" t="str">
        <f t="shared" ref="Q234" si="513">IF(I234="Neeever gonna happen","✓","")</f>
        <v/>
      </c>
    </row>
    <row r="235" spans="1:17" x14ac:dyDescent="0.3">
      <c r="A235" s="5"/>
      <c r="F235" s="15"/>
      <c r="G235" s="15"/>
      <c r="H235" s="2"/>
      <c r="K235" s="13"/>
      <c r="P235" s="2"/>
      <c r="Q235" s="2"/>
    </row>
    <row r="236" spans="1:17" ht="29.4" customHeight="1" x14ac:dyDescent="0.3">
      <c r="A236" s="5"/>
      <c r="F236" s="22" t="s">
        <v>62</v>
      </c>
      <c r="G236" s="22"/>
      <c r="H236" s="2"/>
      <c r="I236" s="21" t="s">
        <v>112</v>
      </c>
      <c r="J236" s="21"/>
      <c r="K236" s="21"/>
      <c r="M236" s="1" t="str">
        <f t="shared" ref="M236" si="514">IF(I236="It's on the wish list!","✓","")</f>
        <v>✓</v>
      </c>
      <c r="N236" s="1" t="str">
        <f t="shared" ref="N236" si="515">IF(I236="I'm planning it!  Chill out!","✓","")</f>
        <v/>
      </c>
      <c r="O236" s="1" t="str">
        <f t="shared" ref="O236" si="516">IF(I236="I transited through.  That counts, right?","✓","")</f>
        <v/>
      </c>
      <c r="P236" s="1" t="str">
        <f t="shared" si="401"/>
        <v/>
      </c>
      <c r="Q236" s="1" t="str">
        <f t="shared" ref="Q236" si="517">IF(I236="Neeever gonna happen","✓","")</f>
        <v/>
      </c>
    </row>
    <row r="237" spans="1:17" x14ac:dyDescent="0.3">
      <c r="A237" s="5"/>
      <c r="F237" s="15"/>
      <c r="G237" s="15"/>
      <c r="H237" s="2"/>
      <c r="K237" s="13"/>
      <c r="P237" s="2"/>
      <c r="Q237" s="2"/>
    </row>
    <row r="238" spans="1:17" ht="29.4" customHeight="1" x14ac:dyDescent="0.3">
      <c r="A238" s="5"/>
      <c r="C238" s="20" t="s">
        <v>63</v>
      </c>
      <c r="D238" s="20"/>
      <c r="F238" s="22" t="s">
        <v>64</v>
      </c>
      <c r="G238" s="22"/>
      <c r="H238" s="2"/>
      <c r="I238" s="21" t="s">
        <v>112</v>
      </c>
      <c r="J238" s="21"/>
      <c r="K238" s="21"/>
      <c r="M238" s="1" t="str">
        <f t="shared" ref="M238" si="518">IF(I238="It's on the wish list!","✓","")</f>
        <v>✓</v>
      </c>
      <c r="N238" s="1" t="str">
        <f t="shared" ref="N238" si="519">IF(I238="I'm planning it!  Chill out!","✓","")</f>
        <v/>
      </c>
      <c r="O238" s="1" t="str">
        <f t="shared" ref="O238" si="520">IF(I238="I transited through.  That counts, right?","✓","")</f>
        <v/>
      </c>
      <c r="P238" s="1" t="str">
        <f t="shared" si="406"/>
        <v/>
      </c>
      <c r="Q238" s="1" t="str">
        <f t="shared" ref="Q238" si="521">IF(I238="Neeever gonna happen","✓","")</f>
        <v/>
      </c>
    </row>
    <row r="239" spans="1:17" x14ac:dyDescent="0.3">
      <c r="A239" s="5"/>
      <c r="F239" s="15"/>
      <c r="G239" s="15"/>
      <c r="H239" s="2"/>
      <c r="K239" s="13"/>
      <c r="P239" s="2"/>
      <c r="Q239" s="2"/>
    </row>
    <row r="240" spans="1:17" ht="29.4" customHeight="1" x14ac:dyDescent="0.3">
      <c r="A240" s="5"/>
      <c r="F240" s="22" t="s">
        <v>132</v>
      </c>
      <c r="G240" s="22"/>
      <c r="H240" s="2"/>
      <c r="I240" s="21" t="s">
        <v>112</v>
      </c>
      <c r="J240" s="21"/>
      <c r="K240" s="21"/>
      <c r="M240" s="1" t="str">
        <f t="shared" ref="M240" si="522">IF(I240="It's on the wish list!","✓","")</f>
        <v>✓</v>
      </c>
      <c r="N240" s="1" t="str">
        <f t="shared" ref="N240" si="523">IF(I240="I'm planning it!  Chill out!","✓","")</f>
        <v/>
      </c>
      <c r="O240" s="1" t="str">
        <f t="shared" ref="O240" si="524">IF(I240="I transited through.  That counts, right?","✓","")</f>
        <v/>
      </c>
      <c r="P240" s="1" t="str">
        <f t="shared" si="411"/>
        <v/>
      </c>
      <c r="Q240" s="1" t="str">
        <f t="shared" ref="Q240" si="525">IF(I240="Neeever gonna happen","✓","")</f>
        <v/>
      </c>
    </row>
    <row r="241" spans="1:17" x14ac:dyDescent="0.3">
      <c r="A241" s="5"/>
      <c r="F241" s="15"/>
      <c r="G241" s="15"/>
      <c r="H241" s="2"/>
      <c r="K241" s="13"/>
      <c r="P241" s="2"/>
      <c r="Q241" s="2"/>
    </row>
    <row r="242" spans="1:17" ht="29.4" customHeight="1" x14ac:dyDescent="0.3">
      <c r="A242" s="5"/>
      <c r="F242" s="22" t="s">
        <v>136</v>
      </c>
      <c r="G242" s="22"/>
      <c r="H242" s="2"/>
      <c r="I242" s="21" t="s">
        <v>112</v>
      </c>
      <c r="J242" s="21"/>
      <c r="K242" s="21"/>
      <c r="M242" s="1" t="str">
        <f t="shared" ref="M242" si="526">IF(I242="It's on the wish list!","✓","")</f>
        <v>✓</v>
      </c>
      <c r="N242" s="1" t="str">
        <f t="shared" ref="N242" si="527">IF(I242="I'm planning it!  Chill out!","✓","")</f>
        <v/>
      </c>
      <c r="O242" s="1" t="str">
        <f t="shared" ref="O242" si="528">IF(I242="I transited through.  That counts, right?","✓","")</f>
        <v/>
      </c>
      <c r="P242" s="1" t="str">
        <f t="shared" si="416"/>
        <v/>
      </c>
      <c r="Q242" s="1" t="str">
        <f t="shared" ref="Q242" si="529">IF(I242="Neeever gonna happen","✓","")</f>
        <v/>
      </c>
    </row>
    <row r="243" spans="1:17" x14ac:dyDescent="0.3">
      <c r="A243" s="5"/>
      <c r="F243" s="15"/>
      <c r="G243" s="15"/>
      <c r="H243" s="2"/>
      <c r="K243" s="13"/>
      <c r="P243" s="2"/>
      <c r="Q243" s="2"/>
    </row>
    <row r="244" spans="1:17" ht="29.4" customHeight="1" x14ac:dyDescent="0.3">
      <c r="A244" s="5"/>
      <c r="F244" s="22" t="s">
        <v>65</v>
      </c>
      <c r="G244" s="22"/>
      <c r="H244" s="2"/>
      <c r="I244" s="21" t="s">
        <v>112</v>
      </c>
      <c r="J244" s="21"/>
      <c r="K244" s="21"/>
      <c r="M244" s="1" t="str">
        <f t="shared" ref="M244" si="530">IF(I244="It's on the wish list!","✓","")</f>
        <v>✓</v>
      </c>
      <c r="N244" s="1" t="str">
        <f t="shared" ref="N244" si="531">IF(I244="I'm planning it!  Chill out!","✓","")</f>
        <v/>
      </c>
      <c r="O244" s="1" t="str">
        <f t="shared" ref="O244" si="532">IF(I244="I transited through.  That counts, right?","✓","")</f>
        <v/>
      </c>
      <c r="P244" s="1" t="str">
        <f t="shared" si="421"/>
        <v/>
      </c>
      <c r="Q244" s="1" t="str">
        <f t="shared" ref="Q244" si="533">IF(I244="Neeever gonna happen","✓","")</f>
        <v/>
      </c>
    </row>
    <row r="245" spans="1:17" x14ac:dyDescent="0.3">
      <c r="A245" s="5"/>
      <c r="F245" s="15"/>
      <c r="G245" s="15"/>
      <c r="H245" s="2"/>
      <c r="K245" s="13"/>
      <c r="P245" s="2"/>
      <c r="Q245" s="2"/>
    </row>
    <row r="246" spans="1:17" ht="29.4" customHeight="1" x14ac:dyDescent="0.3">
      <c r="A246" s="5"/>
      <c r="F246" s="22" t="s">
        <v>133</v>
      </c>
      <c r="G246" s="22"/>
      <c r="H246" s="2"/>
      <c r="I246" s="21" t="s">
        <v>112</v>
      </c>
      <c r="J246" s="21"/>
      <c r="K246" s="21"/>
      <c r="M246" s="1" t="str">
        <f t="shared" ref="M246" si="534">IF(I246="It's on the wish list!","✓","")</f>
        <v>✓</v>
      </c>
      <c r="N246" s="1" t="str">
        <f t="shared" ref="N246" si="535">IF(I246="I'm planning it!  Chill out!","✓","")</f>
        <v/>
      </c>
      <c r="O246" s="1" t="str">
        <f t="shared" ref="O246" si="536">IF(I246="I transited through.  That counts, right?","✓","")</f>
        <v/>
      </c>
      <c r="P246" s="1" t="str">
        <f t="shared" si="411"/>
        <v/>
      </c>
      <c r="Q246" s="1" t="str">
        <f t="shared" ref="Q246" si="537">IF(I246="Neeever gonna happen","✓","")</f>
        <v/>
      </c>
    </row>
    <row r="247" spans="1:17" x14ac:dyDescent="0.3">
      <c r="A247" s="5"/>
      <c r="F247" s="15"/>
      <c r="G247" s="15"/>
      <c r="H247" s="2"/>
      <c r="K247" s="13"/>
      <c r="P247" s="2"/>
      <c r="Q247" s="2"/>
    </row>
    <row r="248" spans="1:17" ht="29.4" customHeight="1" x14ac:dyDescent="0.3">
      <c r="A248" s="5"/>
      <c r="F248" s="23" t="s">
        <v>135</v>
      </c>
      <c r="G248" s="23"/>
      <c r="H248" s="2"/>
      <c r="I248" s="21" t="s">
        <v>112</v>
      </c>
      <c r="J248" s="21"/>
      <c r="K248" s="21"/>
      <c r="M248" s="1" t="str">
        <f t="shared" ref="M248" si="538">IF(I248="It's on the wish list!","✓","")</f>
        <v>✓</v>
      </c>
      <c r="N248" s="1" t="str">
        <f t="shared" ref="N248" si="539">IF(I248="I'm planning it!  Chill out!","✓","")</f>
        <v/>
      </c>
      <c r="O248" s="1" t="str">
        <f t="shared" ref="O248" si="540">IF(I248="I transited through.  That counts, right?","✓","")</f>
        <v/>
      </c>
      <c r="P248" s="1" t="str">
        <f t="shared" si="416"/>
        <v/>
      </c>
      <c r="Q248" s="1" t="str">
        <f t="shared" ref="Q248" si="541">IF(I248="Neeever gonna happen","✓","")</f>
        <v/>
      </c>
    </row>
    <row r="249" spans="1:17" x14ac:dyDescent="0.3">
      <c r="A249" s="5"/>
      <c r="F249" s="15"/>
      <c r="G249" s="15"/>
      <c r="H249" s="2"/>
      <c r="K249" s="13"/>
      <c r="P249" s="2"/>
      <c r="Q249" s="2"/>
    </row>
    <row r="250" spans="1:17" ht="29.4" customHeight="1" x14ac:dyDescent="0.3">
      <c r="A250" s="5"/>
      <c r="F250" s="22" t="s">
        <v>216</v>
      </c>
      <c r="G250" s="22"/>
      <c r="H250" s="2"/>
      <c r="I250" s="21" t="s">
        <v>112</v>
      </c>
      <c r="J250" s="21"/>
      <c r="K250" s="21"/>
      <c r="M250" s="1" t="str">
        <f t="shared" ref="M250" si="542">IF(I250="It's on the wish list!","✓","")</f>
        <v>✓</v>
      </c>
      <c r="N250" s="1" t="str">
        <f t="shared" ref="N250" si="543">IF(I250="I'm planning it!  Chill out!","✓","")</f>
        <v/>
      </c>
      <c r="O250" s="1" t="str">
        <f t="shared" ref="O250" si="544">IF(I250="I transited through.  That counts, right?","✓","")</f>
        <v/>
      </c>
      <c r="P250" s="1" t="str">
        <f t="shared" ref="P250" si="545">IF(I250="Done!  That one's ticked!","✓","")</f>
        <v/>
      </c>
      <c r="Q250" s="1" t="str">
        <f t="shared" ref="Q250" si="546">IF(I250="Neeever gonna happen","✓","")</f>
        <v/>
      </c>
    </row>
    <row r="251" spans="1:17" x14ac:dyDescent="0.3">
      <c r="A251" s="5"/>
      <c r="F251" s="15"/>
      <c r="G251" s="15"/>
      <c r="H251" s="2"/>
      <c r="K251" s="13"/>
      <c r="P251" s="2"/>
      <c r="Q251" s="2"/>
    </row>
    <row r="252" spans="1:17" ht="29.4" customHeight="1" x14ac:dyDescent="0.3">
      <c r="A252" s="5"/>
      <c r="F252" s="22" t="s">
        <v>184</v>
      </c>
      <c r="G252" s="22"/>
      <c r="H252" s="2"/>
      <c r="I252" s="21" t="s">
        <v>112</v>
      </c>
      <c r="J252" s="21"/>
      <c r="K252" s="21"/>
      <c r="M252" s="1" t="str">
        <f t="shared" ref="M252" si="547">IF(I252="It's on the wish list!","✓","")</f>
        <v>✓</v>
      </c>
      <c r="N252" s="1" t="str">
        <f t="shared" ref="N252" si="548">IF(I252="I'm planning it!  Chill out!","✓","")</f>
        <v/>
      </c>
      <c r="O252" s="1" t="str">
        <f t="shared" ref="O252" si="549">IF(I252="I transited through.  That counts, right?","✓","")</f>
        <v/>
      </c>
      <c r="P252" s="1" t="str">
        <f t="shared" ref="P252:P306" si="550">IF(I252="Done!  That one's ticked!","✓","")</f>
        <v/>
      </c>
      <c r="Q252" s="1" t="str">
        <f t="shared" ref="Q252" si="551">IF(I252="Neeever gonna happen","✓","")</f>
        <v/>
      </c>
    </row>
    <row r="253" spans="1:17" x14ac:dyDescent="0.3">
      <c r="A253" s="5"/>
      <c r="F253" s="15"/>
      <c r="G253" s="15"/>
      <c r="H253" s="2"/>
      <c r="K253" s="13"/>
      <c r="P253" s="2"/>
      <c r="Q253" s="2"/>
    </row>
    <row r="254" spans="1:17" ht="29.4" customHeight="1" x14ac:dyDescent="0.3">
      <c r="A254" s="5"/>
      <c r="F254" s="22" t="s">
        <v>148</v>
      </c>
      <c r="G254" s="22"/>
      <c r="H254" s="2"/>
      <c r="I254" s="21" t="s">
        <v>112</v>
      </c>
      <c r="J254" s="21"/>
      <c r="K254" s="21"/>
      <c r="M254" s="1" t="str">
        <f t="shared" ref="M254" si="552">IF(I254="It's on the wish list!","✓","")</f>
        <v>✓</v>
      </c>
      <c r="N254" s="1" t="str">
        <f t="shared" ref="N254" si="553">IF(I254="I'm planning it!  Chill out!","✓","")</f>
        <v/>
      </c>
      <c r="O254" s="1" t="str">
        <f t="shared" ref="O254" si="554">IF(I254="I transited through.  That counts, right?","✓","")</f>
        <v/>
      </c>
      <c r="P254" s="1" t="str">
        <f t="shared" ref="P254:P308" si="555">IF(I254="Done!  That one's ticked!","✓","")</f>
        <v/>
      </c>
      <c r="Q254" s="1" t="str">
        <f t="shared" ref="Q254" si="556">IF(I254="Neeever gonna happen","✓","")</f>
        <v/>
      </c>
    </row>
    <row r="255" spans="1:17" x14ac:dyDescent="0.3">
      <c r="A255" s="5"/>
      <c r="F255" s="15"/>
      <c r="G255" s="15"/>
      <c r="H255" s="2"/>
      <c r="K255" s="13"/>
      <c r="P255" s="2"/>
      <c r="Q255" s="2"/>
    </row>
    <row r="256" spans="1:17" ht="29.4" customHeight="1" x14ac:dyDescent="0.3">
      <c r="A256" s="5"/>
      <c r="F256" s="22" t="s">
        <v>158</v>
      </c>
      <c r="G256" s="22"/>
      <c r="H256" s="2"/>
      <c r="I256" s="21" t="s">
        <v>112</v>
      </c>
      <c r="J256" s="21"/>
      <c r="K256" s="21"/>
      <c r="M256" s="1" t="str">
        <f t="shared" ref="M256" si="557">IF(I256="It's on the wish list!","✓","")</f>
        <v>✓</v>
      </c>
      <c r="N256" s="1" t="str">
        <f t="shared" ref="N256" si="558">IF(I256="I'm planning it!  Chill out!","✓","")</f>
        <v/>
      </c>
      <c r="O256" s="1" t="str">
        <f t="shared" ref="O256" si="559">IF(I256="I transited through.  That counts, right?","✓","")</f>
        <v/>
      </c>
      <c r="P256" s="1" t="str">
        <f t="shared" ref="P256:P310" si="560">IF(I256="Done!  That one's ticked!","✓","")</f>
        <v/>
      </c>
      <c r="Q256" s="1" t="str">
        <f t="shared" ref="Q256" si="561">IF(I256="Neeever gonna happen","✓","")</f>
        <v/>
      </c>
    </row>
    <row r="257" spans="1:17" x14ac:dyDescent="0.3">
      <c r="A257" s="5"/>
      <c r="F257" s="15"/>
      <c r="G257" s="15"/>
      <c r="H257" s="2"/>
      <c r="K257" s="13"/>
      <c r="P257" s="2"/>
      <c r="Q257" s="2"/>
    </row>
    <row r="258" spans="1:17" ht="29.4" customHeight="1" x14ac:dyDescent="0.3">
      <c r="A258" s="5"/>
      <c r="F258" s="22" t="s">
        <v>152</v>
      </c>
      <c r="G258" s="22"/>
      <c r="H258" s="2"/>
      <c r="I258" s="21" t="s">
        <v>112</v>
      </c>
      <c r="J258" s="21"/>
      <c r="K258" s="21"/>
      <c r="M258" s="1" t="str">
        <f t="shared" ref="M258" si="562">IF(I258="It's on the wish list!","✓","")</f>
        <v>✓</v>
      </c>
      <c r="N258" s="1" t="str">
        <f t="shared" ref="N258" si="563">IF(I258="I'm planning it!  Chill out!","✓","")</f>
        <v/>
      </c>
      <c r="O258" s="1" t="str">
        <f t="shared" ref="O258" si="564">IF(I258="I transited through.  That counts, right?","✓","")</f>
        <v/>
      </c>
      <c r="P258" s="1" t="str">
        <f t="shared" ref="P258:P318" si="565">IF(I258="Done!  That one's ticked!","✓","")</f>
        <v/>
      </c>
      <c r="Q258" s="1" t="str">
        <f t="shared" ref="Q258" si="566">IF(I258="Neeever gonna happen","✓","")</f>
        <v/>
      </c>
    </row>
    <row r="259" spans="1:17" x14ac:dyDescent="0.3">
      <c r="A259" s="5"/>
      <c r="F259" s="15"/>
      <c r="G259" s="15"/>
      <c r="H259" s="2"/>
      <c r="K259" s="13"/>
      <c r="P259" s="2"/>
      <c r="Q259" s="2"/>
    </row>
    <row r="260" spans="1:17" ht="29.4" customHeight="1" x14ac:dyDescent="0.3">
      <c r="A260" s="5"/>
      <c r="F260" s="22" t="s">
        <v>165</v>
      </c>
      <c r="G260" s="22"/>
      <c r="H260" s="2"/>
      <c r="I260" s="21" t="s">
        <v>112</v>
      </c>
      <c r="J260" s="21"/>
      <c r="K260" s="21"/>
      <c r="M260" s="1" t="str">
        <f t="shared" ref="M260" si="567">IF(I260="It's on the wish list!","✓","")</f>
        <v>✓</v>
      </c>
      <c r="N260" s="1" t="str">
        <f t="shared" ref="N260" si="568">IF(I260="I'm planning it!  Chill out!","✓","")</f>
        <v/>
      </c>
      <c r="O260" s="1" t="str">
        <f t="shared" ref="O260" si="569">IF(I260="I transited through.  That counts, right?","✓","")</f>
        <v/>
      </c>
      <c r="P260" s="1" t="str">
        <f t="shared" ref="P260:P320" si="570">IF(I260="Done!  That one's ticked!","✓","")</f>
        <v/>
      </c>
      <c r="Q260" s="1" t="str">
        <f t="shared" ref="Q260" si="571">IF(I260="Neeever gonna happen","✓","")</f>
        <v/>
      </c>
    </row>
    <row r="261" spans="1:17" x14ac:dyDescent="0.3">
      <c r="A261" s="5"/>
      <c r="F261" s="15"/>
      <c r="G261" s="15"/>
      <c r="H261" s="2"/>
      <c r="K261" s="13"/>
      <c r="P261" s="2"/>
      <c r="Q261" s="2"/>
    </row>
    <row r="262" spans="1:17" ht="29.4" customHeight="1" x14ac:dyDescent="0.3">
      <c r="A262" s="5"/>
      <c r="F262" s="22" t="s">
        <v>199</v>
      </c>
      <c r="G262" s="22"/>
      <c r="H262" s="2"/>
      <c r="I262" s="21" t="s">
        <v>112</v>
      </c>
      <c r="J262" s="21"/>
      <c r="K262" s="21"/>
      <c r="M262" s="1" t="str">
        <f t="shared" ref="M262" si="572">IF(I262="It's on the wish list!","✓","")</f>
        <v>✓</v>
      </c>
      <c r="N262" s="1" t="str">
        <f t="shared" ref="N262" si="573">IF(I262="I'm planning it!  Chill out!","✓","")</f>
        <v/>
      </c>
      <c r="O262" s="1" t="str">
        <f t="shared" ref="O262" si="574">IF(I262="I transited through.  That counts, right?","✓","")</f>
        <v/>
      </c>
      <c r="P262" s="1" t="str">
        <f t="shared" ref="P262:P316" si="575">IF(I262="Done!  That one's ticked!","✓","")</f>
        <v/>
      </c>
      <c r="Q262" s="1" t="str">
        <f t="shared" ref="Q262" si="576">IF(I262="Neeever gonna happen","✓","")</f>
        <v/>
      </c>
    </row>
    <row r="263" spans="1:17" x14ac:dyDescent="0.3">
      <c r="A263" s="5"/>
      <c r="F263" s="15"/>
      <c r="G263" s="15"/>
      <c r="H263" s="2"/>
      <c r="K263" s="13"/>
      <c r="P263" s="2"/>
      <c r="Q263" s="2"/>
    </row>
    <row r="264" spans="1:17" ht="29.4" customHeight="1" x14ac:dyDescent="0.3">
      <c r="A264" s="5"/>
      <c r="F264" s="22" t="s">
        <v>66</v>
      </c>
      <c r="G264" s="22"/>
      <c r="H264" s="2"/>
      <c r="I264" s="21" t="s">
        <v>112</v>
      </c>
      <c r="J264" s="21"/>
      <c r="K264" s="21"/>
      <c r="M264" s="1" t="str">
        <f t="shared" ref="M264" si="577">IF(I264="It's on the wish list!","✓","")</f>
        <v>✓</v>
      </c>
      <c r="N264" s="1" t="str">
        <f t="shared" ref="N264" si="578">IF(I264="I'm planning it!  Chill out!","✓","")</f>
        <v/>
      </c>
      <c r="O264" s="1" t="str">
        <f t="shared" ref="O264" si="579">IF(I264="I transited through.  That counts, right?","✓","")</f>
        <v/>
      </c>
      <c r="P264" s="1" t="str">
        <f t="shared" si="565"/>
        <v/>
      </c>
      <c r="Q264" s="1" t="str">
        <f t="shared" ref="Q264" si="580">IF(I264="Neeever gonna happen","✓","")</f>
        <v/>
      </c>
    </row>
    <row r="265" spans="1:17" x14ac:dyDescent="0.3">
      <c r="A265" s="5"/>
      <c r="F265" s="15"/>
      <c r="G265" s="15"/>
      <c r="H265" s="2"/>
      <c r="K265" s="13"/>
      <c r="P265" s="2"/>
      <c r="Q265" s="2"/>
    </row>
    <row r="266" spans="1:17" ht="29.4" customHeight="1" x14ac:dyDescent="0.3">
      <c r="A266" s="5"/>
      <c r="F266" s="22" t="s">
        <v>130</v>
      </c>
      <c r="G266" s="22"/>
      <c r="H266" s="2"/>
      <c r="I266" s="21" t="s">
        <v>112</v>
      </c>
      <c r="J266" s="21"/>
      <c r="K266" s="21"/>
      <c r="M266" s="1" t="str">
        <f t="shared" ref="M266" si="581">IF(I266="It's on the wish list!","✓","")</f>
        <v>✓</v>
      </c>
      <c r="N266" s="1" t="str">
        <f t="shared" ref="N266" si="582">IF(I266="I'm planning it!  Chill out!","✓","")</f>
        <v/>
      </c>
      <c r="O266" s="1" t="str">
        <f t="shared" ref="O266" si="583">IF(I266="I transited through.  That counts, right?","✓","")</f>
        <v/>
      </c>
      <c r="P266" s="1" t="str">
        <f t="shared" si="570"/>
        <v/>
      </c>
      <c r="Q266" s="1" t="str">
        <f t="shared" ref="Q266" si="584">IF(I266="Neeever gonna happen","✓","")</f>
        <v/>
      </c>
    </row>
    <row r="267" spans="1:17" x14ac:dyDescent="0.3">
      <c r="A267" s="5"/>
      <c r="F267" s="15"/>
      <c r="G267" s="15"/>
      <c r="H267" s="2"/>
      <c r="K267" s="13"/>
      <c r="P267" s="2"/>
      <c r="Q267" s="2"/>
    </row>
    <row r="268" spans="1:17" ht="29.4" customHeight="1" x14ac:dyDescent="0.3">
      <c r="A268" s="5"/>
      <c r="F268" s="22" t="s">
        <v>211</v>
      </c>
      <c r="G268" s="22"/>
      <c r="H268" s="2"/>
      <c r="I268" s="21" t="s">
        <v>112</v>
      </c>
      <c r="J268" s="21"/>
      <c r="K268" s="21"/>
      <c r="M268" s="1" t="str">
        <f t="shared" ref="M268" si="585">IF(I268="It's on the wish list!","✓","")</f>
        <v>✓</v>
      </c>
      <c r="N268" s="1" t="str">
        <f t="shared" ref="N268" si="586">IF(I268="I'm planning it!  Chill out!","✓","")</f>
        <v/>
      </c>
      <c r="O268" s="1" t="str">
        <f t="shared" ref="O268" si="587">IF(I268="I transited through.  That counts, right?","✓","")</f>
        <v/>
      </c>
      <c r="P268" s="1" t="str">
        <f t="shared" ref="P268" si="588">IF(I268="Done!  That one's ticked!","✓","")</f>
        <v/>
      </c>
      <c r="Q268" s="1" t="str">
        <f t="shared" ref="Q268" si="589">IF(I268="Neeever gonna happen","✓","")</f>
        <v/>
      </c>
    </row>
    <row r="269" spans="1:17" x14ac:dyDescent="0.3">
      <c r="A269" s="5"/>
      <c r="F269" s="15"/>
      <c r="G269" s="15"/>
      <c r="H269" s="2"/>
      <c r="K269" s="13"/>
      <c r="P269" s="2"/>
      <c r="Q269" s="2"/>
    </row>
    <row r="270" spans="1:17" ht="29.4" customHeight="1" x14ac:dyDescent="0.3">
      <c r="A270" s="5"/>
      <c r="F270" s="22" t="s">
        <v>146</v>
      </c>
      <c r="G270" s="22"/>
      <c r="H270" s="2"/>
      <c r="I270" s="21" t="s">
        <v>112</v>
      </c>
      <c r="J270" s="21"/>
      <c r="K270" s="21"/>
      <c r="M270" s="1" t="str">
        <f t="shared" ref="M270" si="590">IF(I270="It's on the wish list!","✓","")</f>
        <v>✓</v>
      </c>
      <c r="N270" s="1" t="str">
        <f t="shared" ref="N270" si="591">IF(I270="I'm planning it!  Chill out!","✓","")</f>
        <v/>
      </c>
      <c r="O270" s="1" t="str">
        <f t="shared" ref="O270" si="592">IF(I270="I transited through.  That counts, right?","✓","")</f>
        <v/>
      </c>
      <c r="P270" s="1" t="str">
        <f t="shared" si="550"/>
        <v/>
      </c>
      <c r="Q270" s="1" t="str">
        <f t="shared" ref="Q270" si="593">IF(I270="Neeever gonna happen","✓","")</f>
        <v/>
      </c>
    </row>
    <row r="271" spans="1:17" x14ac:dyDescent="0.3">
      <c r="A271" s="5"/>
      <c r="F271" s="15"/>
      <c r="G271" s="15"/>
      <c r="H271" s="2"/>
      <c r="K271" s="13"/>
      <c r="P271" s="2"/>
      <c r="Q271" s="2"/>
    </row>
    <row r="272" spans="1:17" ht="29.4" customHeight="1" x14ac:dyDescent="0.3">
      <c r="A272" s="5"/>
      <c r="F272" s="22" t="s">
        <v>163</v>
      </c>
      <c r="G272" s="22"/>
      <c r="H272" s="2"/>
      <c r="I272" s="21" t="s">
        <v>112</v>
      </c>
      <c r="J272" s="21"/>
      <c r="K272" s="21"/>
      <c r="M272" s="1" t="str">
        <f t="shared" ref="M272" si="594">IF(I272="It's on the wish list!","✓","")</f>
        <v>✓</v>
      </c>
      <c r="N272" s="1" t="str">
        <f t="shared" ref="N272" si="595">IF(I272="I'm planning it!  Chill out!","✓","")</f>
        <v/>
      </c>
      <c r="O272" s="1" t="str">
        <f t="shared" ref="O272" si="596">IF(I272="I transited through.  That counts, right?","✓","")</f>
        <v/>
      </c>
      <c r="P272" s="1" t="str">
        <f t="shared" si="555"/>
        <v/>
      </c>
      <c r="Q272" s="1" t="str">
        <f t="shared" ref="Q272" si="597">IF(I272="Neeever gonna happen","✓","")</f>
        <v/>
      </c>
    </row>
    <row r="273" spans="1:17" x14ac:dyDescent="0.3">
      <c r="A273" s="5"/>
      <c r="F273" s="15"/>
      <c r="G273" s="15"/>
      <c r="H273" s="2"/>
      <c r="K273" s="13"/>
      <c r="P273" s="2"/>
      <c r="Q273" s="2"/>
    </row>
    <row r="274" spans="1:17" ht="29.4" customHeight="1" x14ac:dyDescent="0.3">
      <c r="A274" s="5"/>
      <c r="F274" s="22" t="s">
        <v>167</v>
      </c>
      <c r="G274" s="22"/>
      <c r="H274" s="2"/>
      <c r="I274" s="21" t="s">
        <v>112</v>
      </c>
      <c r="J274" s="21"/>
      <c r="K274" s="21"/>
      <c r="M274" s="1" t="str">
        <f t="shared" ref="M274" si="598">IF(I274="It's on the wish list!","✓","")</f>
        <v>✓</v>
      </c>
      <c r="N274" s="1" t="str">
        <f t="shared" ref="N274" si="599">IF(I274="I'm planning it!  Chill out!","✓","")</f>
        <v/>
      </c>
      <c r="O274" s="1" t="str">
        <f t="shared" ref="O274" si="600">IF(I274="I transited through.  That counts, right?","✓","")</f>
        <v/>
      </c>
      <c r="P274" s="1" t="str">
        <f t="shared" si="560"/>
        <v/>
      </c>
      <c r="Q274" s="1" t="str">
        <f t="shared" ref="Q274" si="601">IF(I274="Neeever gonna happen","✓","")</f>
        <v/>
      </c>
    </row>
    <row r="275" spans="1:17" x14ac:dyDescent="0.3">
      <c r="A275" s="5"/>
      <c r="F275" s="15"/>
      <c r="G275" s="15"/>
      <c r="H275" s="2"/>
      <c r="K275" s="13"/>
      <c r="P275" s="2"/>
      <c r="Q275" s="2"/>
    </row>
    <row r="276" spans="1:17" ht="29.4" customHeight="1" x14ac:dyDescent="0.3">
      <c r="A276" s="5"/>
      <c r="F276" s="22" t="s">
        <v>147</v>
      </c>
      <c r="G276" s="22"/>
      <c r="H276" s="2"/>
      <c r="I276" s="21" t="s">
        <v>112</v>
      </c>
      <c r="J276" s="21"/>
      <c r="K276" s="21"/>
      <c r="M276" s="1" t="str">
        <f t="shared" ref="M276" si="602">IF(I276="It's on the wish list!","✓","")</f>
        <v>✓</v>
      </c>
      <c r="N276" s="1" t="str">
        <f t="shared" ref="N276" si="603">IF(I276="I'm planning it!  Chill out!","✓","")</f>
        <v/>
      </c>
      <c r="O276" s="1" t="str">
        <f t="shared" ref="O276" si="604">IF(I276="I transited through.  That counts, right?","✓","")</f>
        <v/>
      </c>
      <c r="P276" s="1" t="str">
        <f t="shared" si="565"/>
        <v/>
      </c>
      <c r="Q276" s="1" t="str">
        <f t="shared" ref="Q276" si="605">IF(I276="Neeever gonna happen","✓","")</f>
        <v/>
      </c>
    </row>
    <row r="277" spans="1:17" x14ac:dyDescent="0.3">
      <c r="A277" s="5"/>
      <c r="F277" s="15"/>
      <c r="G277" s="15"/>
      <c r="H277" s="2"/>
      <c r="K277" s="13"/>
      <c r="P277" s="2"/>
      <c r="Q277" s="2"/>
    </row>
    <row r="278" spans="1:17" ht="29.4" customHeight="1" x14ac:dyDescent="0.3">
      <c r="A278" s="5"/>
      <c r="F278" s="22" t="s">
        <v>175</v>
      </c>
      <c r="G278" s="22"/>
      <c r="H278" s="2"/>
      <c r="I278" s="21" t="s">
        <v>112</v>
      </c>
      <c r="J278" s="21"/>
      <c r="K278" s="21"/>
      <c r="M278" s="1" t="str">
        <f t="shared" ref="M278" si="606">IF(I278="It's on the wish list!","✓","")</f>
        <v>✓</v>
      </c>
      <c r="N278" s="1" t="str">
        <f t="shared" ref="N278" si="607">IF(I278="I'm planning it!  Chill out!","✓","")</f>
        <v/>
      </c>
      <c r="O278" s="1" t="str">
        <f t="shared" ref="O278" si="608">IF(I278="I transited through.  That counts, right?","✓","")</f>
        <v/>
      </c>
      <c r="P278" s="1" t="str">
        <f t="shared" si="570"/>
        <v/>
      </c>
      <c r="Q278" s="1" t="str">
        <f t="shared" ref="Q278" si="609">IF(I278="Neeever gonna happen","✓","")</f>
        <v/>
      </c>
    </row>
    <row r="279" spans="1:17" x14ac:dyDescent="0.3">
      <c r="A279" s="5"/>
      <c r="F279" s="15"/>
      <c r="G279" s="15"/>
      <c r="H279" s="2"/>
      <c r="K279" s="13"/>
      <c r="P279" s="2"/>
      <c r="Q279" s="2"/>
    </row>
    <row r="280" spans="1:17" ht="29.4" customHeight="1" x14ac:dyDescent="0.3">
      <c r="A280" s="5"/>
      <c r="F280" s="22" t="s">
        <v>179</v>
      </c>
      <c r="G280" s="22"/>
      <c r="H280" s="2"/>
      <c r="I280" s="21" t="s">
        <v>112</v>
      </c>
      <c r="J280" s="21"/>
      <c r="K280" s="21"/>
      <c r="M280" s="1" t="str">
        <f t="shared" ref="M280" si="610">IF(I280="It's on the wish list!","✓","")</f>
        <v>✓</v>
      </c>
      <c r="N280" s="1" t="str">
        <f t="shared" ref="N280" si="611">IF(I280="I'm planning it!  Chill out!","✓","")</f>
        <v/>
      </c>
      <c r="O280" s="1" t="str">
        <f t="shared" ref="O280" si="612">IF(I280="I transited through.  That counts, right?","✓","")</f>
        <v/>
      </c>
      <c r="P280" s="1" t="str">
        <f t="shared" si="575"/>
        <v/>
      </c>
      <c r="Q280" s="1" t="str">
        <f t="shared" ref="Q280" si="613">IF(I280="Neeever gonna happen","✓","")</f>
        <v/>
      </c>
    </row>
    <row r="281" spans="1:17" x14ac:dyDescent="0.3">
      <c r="A281" s="5"/>
      <c r="F281" s="15"/>
      <c r="G281" s="15"/>
      <c r="H281" s="2"/>
      <c r="K281" s="13"/>
      <c r="P281" s="2"/>
      <c r="Q281" s="2"/>
    </row>
    <row r="282" spans="1:17" ht="29.4" customHeight="1" x14ac:dyDescent="0.3">
      <c r="A282" s="5"/>
      <c r="F282" s="22" t="s">
        <v>67</v>
      </c>
      <c r="G282" s="22"/>
      <c r="H282" s="2"/>
      <c r="I282" s="21" t="s">
        <v>112</v>
      </c>
      <c r="J282" s="21"/>
      <c r="K282" s="21"/>
      <c r="M282" s="1" t="str">
        <f t="shared" ref="M282" si="614">IF(I282="It's on the wish list!","✓","")</f>
        <v>✓</v>
      </c>
      <c r="N282" s="1" t="str">
        <f t="shared" ref="N282" si="615">IF(I282="I'm planning it!  Chill out!","✓","")</f>
        <v/>
      </c>
      <c r="O282" s="1" t="str">
        <f t="shared" ref="O282" si="616">IF(I282="I transited through.  That counts, right?","✓","")</f>
        <v/>
      </c>
      <c r="P282" s="1" t="str">
        <f t="shared" si="565"/>
        <v/>
      </c>
      <c r="Q282" s="1" t="str">
        <f t="shared" ref="Q282" si="617">IF(I282="Neeever gonna happen","✓","")</f>
        <v/>
      </c>
    </row>
    <row r="283" spans="1:17" x14ac:dyDescent="0.3">
      <c r="A283" s="5"/>
      <c r="F283" s="15"/>
      <c r="G283" s="15"/>
      <c r="H283" s="2"/>
      <c r="K283" s="13"/>
      <c r="P283" s="2"/>
      <c r="Q283" s="2"/>
    </row>
    <row r="284" spans="1:17" ht="29.4" customHeight="1" x14ac:dyDescent="0.3">
      <c r="A284" s="5"/>
      <c r="F284" s="22" t="s">
        <v>178</v>
      </c>
      <c r="G284" s="22"/>
      <c r="H284" s="2"/>
      <c r="I284" s="21" t="s">
        <v>112</v>
      </c>
      <c r="J284" s="21"/>
      <c r="K284" s="21"/>
      <c r="M284" s="1" t="str">
        <f t="shared" ref="M284" si="618">IF(I284="It's on the wish list!","✓","")</f>
        <v>✓</v>
      </c>
      <c r="N284" s="1" t="str">
        <f t="shared" ref="N284" si="619">IF(I284="I'm planning it!  Chill out!","✓","")</f>
        <v/>
      </c>
      <c r="O284" s="1" t="str">
        <f t="shared" ref="O284" si="620">IF(I284="I transited through.  That counts, right?","✓","")</f>
        <v/>
      </c>
      <c r="P284" s="1" t="str">
        <f t="shared" si="570"/>
        <v/>
      </c>
      <c r="Q284" s="1" t="str">
        <f t="shared" ref="Q284" si="621">IF(I284="Neeever gonna happen","✓","")</f>
        <v/>
      </c>
    </row>
    <row r="285" spans="1:17" x14ac:dyDescent="0.3">
      <c r="A285" s="5"/>
      <c r="F285" s="15"/>
      <c r="G285" s="15"/>
      <c r="H285" s="2"/>
      <c r="K285" s="13"/>
      <c r="P285" s="2"/>
      <c r="Q285" s="2"/>
    </row>
    <row r="286" spans="1:17" ht="29.4" customHeight="1" x14ac:dyDescent="0.3">
      <c r="A286" s="5"/>
      <c r="F286" s="22" t="s">
        <v>162</v>
      </c>
      <c r="G286" s="22"/>
      <c r="H286" s="2"/>
      <c r="I286" s="21" t="s">
        <v>112</v>
      </c>
      <c r="J286" s="21"/>
      <c r="K286" s="21"/>
      <c r="M286" s="1" t="str">
        <f t="shared" ref="M286" si="622">IF(I286="It's on the wish list!","✓","")</f>
        <v>✓</v>
      </c>
      <c r="N286" s="1" t="str">
        <f t="shared" ref="N286" si="623">IF(I286="I'm planning it!  Chill out!","✓","")</f>
        <v/>
      </c>
      <c r="O286" s="1" t="str">
        <f t="shared" ref="O286" si="624">IF(I286="I transited through.  That counts, right?","✓","")</f>
        <v/>
      </c>
      <c r="P286" s="1" t="str">
        <f t="shared" ref="P286" si="625">IF(I286="Done!  That one's ticked!","✓","")</f>
        <v/>
      </c>
      <c r="Q286" s="1" t="str">
        <f t="shared" ref="Q286" si="626">IF(I286="Neeever gonna happen","✓","")</f>
        <v/>
      </c>
    </row>
    <row r="287" spans="1:17" x14ac:dyDescent="0.3">
      <c r="A287" s="5"/>
      <c r="F287" s="15"/>
      <c r="G287" s="15"/>
      <c r="H287" s="2"/>
      <c r="K287" s="13"/>
      <c r="P287" s="2"/>
      <c r="Q287" s="2"/>
    </row>
    <row r="288" spans="1:17" ht="29.4" customHeight="1" x14ac:dyDescent="0.3">
      <c r="A288" s="5"/>
      <c r="F288" s="22" t="s">
        <v>68</v>
      </c>
      <c r="G288" s="22"/>
      <c r="H288" s="2"/>
      <c r="I288" s="21" t="s">
        <v>112</v>
      </c>
      <c r="J288" s="21"/>
      <c r="K288" s="21"/>
      <c r="M288" s="1" t="str">
        <f t="shared" ref="M288" si="627">IF(I288="It's on the wish list!","✓","")</f>
        <v>✓</v>
      </c>
      <c r="N288" s="1" t="str">
        <f t="shared" ref="N288" si="628">IF(I288="I'm planning it!  Chill out!","✓","")</f>
        <v/>
      </c>
      <c r="O288" s="1" t="str">
        <f t="shared" ref="O288" si="629">IF(I288="I transited through.  That counts, right?","✓","")</f>
        <v/>
      </c>
      <c r="P288" s="1" t="str">
        <f t="shared" si="550"/>
        <v/>
      </c>
      <c r="Q288" s="1" t="str">
        <f t="shared" ref="Q288" si="630">IF(I288="Neeever gonna happen","✓","")</f>
        <v/>
      </c>
    </row>
    <row r="289" spans="1:17" x14ac:dyDescent="0.3">
      <c r="A289" s="5"/>
      <c r="F289" s="15"/>
      <c r="G289" s="15"/>
      <c r="H289" s="2"/>
      <c r="K289" s="13"/>
      <c r="P289" s="2"/>
      <c r="Q289" s="2"/>
    </row>
    <row r="290" spans="1:17" ht="29.4" customHeight="1" x14ac:dyDescent="0.3">
      <c r="A290" s="5"/>
      <c r="F290" s="22" t="s">
        <v>69</v>
      </c>
      <c r="G290" s="22"/>
      <c r="H290" s="2"/>
      <c r="I290" s="21" t="s">
        <v>112</v>
      </c>
      <c r="J290" s="21"/>
      <c r="K290" s="21"/>
      <c r="M290" s="1" t="str">
        <f t="shared" ref="M290" si="631">IF(I290="It's on the wish list!","✓","")</f>
        <v>✓</v>
      </c>
      <c r="N290" s="1" t="str">
        <f t="shared" ref="N290" si="632">IF(I290="I'm planning it!  Chill out!","✓","")</f>
        <v/>
      </c>
      <c r="O290" s="1" t="str">
        <f t="shared" ref="O290" si="633">IF(I290="I transited through.  That counts, right?","✓","")</f>
        <v/>
      </c>
      <c r="P290" s="1" t="str">
        <f t="shared" si="555"/>
        <v/>
      </c>
      <c r="Q290" s="1" t="str">
        <f t="shared" ref="Q290" si="634">IF(I290="Neeever gonna happen","✓","")</f>
        <v/>
      </c>
    </row>
    <row r="291" spans="1:17" x14ac:dyDescent="0.3">
      <c r="A291" s="5"/>
      <c r="F291" s="15"/>
      <c r="G291" s="15"/>
      <c r="H291" s="2"/>
      <c r="K291" s="13"/>
      <c r="P291" s="2"/>
      <c r="Q291" s="2"/>
    </row>
    <row r="292" spans="1:17" ht="29.4" customHeight="1" x14ac:dyDescent="0.3">
      <c r="A292" s="5"/>
      <c r="F292" s="22" t="s">
        <v>70</v>
      </c>
      <c r="G292" s="22"/>
      <c r="H292" s="2"/>
      <c r="I292" s="21" t="s">
        <v>112</v>
      </c>
      <c r="J292" s="21"/>
      <c r="K292" s="21"/>
      <c r="M292" s="1" t="str">
        <f t="shared" ref="M292" si="635">IF(I292="It's on the wish list!","✓","")</f>
        <v>✓</v>
      </c>
      <c r="N292" s="1" t="str">
        <f t="shared" ref="N292" si="636">IF(I292="I'm planning it!  Chill out!","✓","")</f>
        <v/>
      </c>
      <c r="O292" s="1" t="str">
        <f t="shared" ref="O292" si="637">IF(I292="I transited through.  That counts, right?","✓","")</f>
        <v/>
      </c>
      <c r="P292" s="1" t="str">
        <f t="shared" si="560"/>
        <v/>
      </c>
      <c r="Q292" s="1" t="str">
        <f t="shared" ref="Q292" si="638">IF(I292="Neeever gonna happen","✓","")</f>
        <v/>
      </c>
    </row>
    <row r="293" spans="1:17" x14ac:dyDescent="0.3">
      <c r="A293" s="5"/>
      <c r="F293" s="15"/>
      <c r="G293" s="15"/>
      <c r="H293" s="2"/>
      <c r="K293" s="13"/>
      <c r="P293" s="2"/>
      <c r="Q293" s="2"/>
    </row>
    <row r="294" spans="1:17" ht="29.4" customHeight="1" x14ac:dyDescent="0.3">
      <c r="A294" s="5"/>
      <c r="F294" s="22" t="s">
        <v>187</v>
      </c>
      <c r="G294" s="22"/>
      <c r="H294" s="2"/>
      <c r="I294" s="21" t="s">
        <v>112</v>
      </c>
      <c r="J294" s="21"/>
      <c r="K294" s="21"/>
      <c r="M294" s="1" t="str">
        <f t="shared" ref="M294" si="639">IF(I294="It's on the wish list!","✓","")</f>
        <v>✓</v>
      </c>
      <c r="N294" s="1" t="str">
        <f t="shared" ref="N294" si="640">IF(I294="I'm planning it!  Chill out!","✓","")</f>
        <v/>
      </c>
      <c r="O294" s="1" t="str">
        <f t="shared" ref="O294" si="641">IF(I294="I transited through.  That counts, right?","✓","")</f>
        <v/>
      </c>
      <c r="P294" s="1" t="str">
        <f t="shared" si="565"/>
        <v/>
      </c>
      <c r="Q294" s="1" t="str">
        <f t="shared" ref="Q294" si="642">IF(I294="Neeever gonna happen","✓","")</f>
        <v/>
      </c>
    </row>
    <row r="295" spans="1:17" x14ac:dyDescent="0.3">
      <c r="A295" s="5"/>
      <c r="F295" s="15"/>
      <c r="G295" s="15"/>
      <c r="H295" s="2"/>
      <c r="K295" s="13"/>
      <c r="P295" s="2"/>
      <c r="Q295" s="2"/>
    </row>
    <row r="296" spans="1:17" ht="29.4" customHeight="1" x14ac:dyDescent="0.3">
      <c r="A296" s="5"/>
      <c r="F296" s="22" t="s">
        <v>190</v>
      </c>
      <c r="G296" s="22"/>
      <c r="H296" s="2"/>
      <c r="I296" s="21" t="s">
        <v>112</v>
      </c>
      <c r="J296" s="21"/>
      <c r="K296" s="21"/>
      <c r="M296" s="1" t="str">
        <f t="shared" ref="M296" si="643">IF(I296="It's on the wish list!","✓","")</f>
        <v>✓</v>
      </c>
      <c r="N296" s="1" t="str">
        <f t="shared" ref="N296" si="644">IF(I296="I'm planning it!  Chill out!","✓","")</f>
        <v/>
      </c>
      <c r="O296" s="1" t="str">
        <f t="shared" ref="O296" si="645">IF(I296="I transited through.  That counts, right?","✓","")</f>
        <v/>
      </c>
      <c r="P296" s="1" t="str">
        <f t="shared" si="570"/>
        <v/>
      </c>
      <c r="Q296" s="1" t="str">
        <f t="shared" ref="Q296" si="646">IF(I296="Neeever gonna happen","✓","")</f>
        <v/>
      </c>
    </row>
    <row r="297" spans="1:17" x14ac:dyDescent="0.3">
      <c r="A297" s="5"/>
      <c r="F297" s="15"/>
      <c r="G297" s="15"/>
      <c r="H297" s="2"/>
      <c r="K297" s="13"/>
      <c r="P297" s="2"/>
      <c r="Q297" s="2"/>
    </row>
    <row r="298" spans="1:17" ht="29.4" customHeight="1" x14ac:dyDescent="0.3">
      <c r="A298" s="5"/>
      <c r="F298" s="22" t="s">
        <v>131</v>
      </c>
      <c r="G298" s="22"/>
      <c r="H298" s="2"/>
      <c r="I298" s="21" t="s">
        <v>112</v>
      </c>
      <c r="J298" s="21"/>
      <c r="K298" s="21"/>
      <c r="M298" s="1" t="str">
        <f t="shared" ref="M298" si="647">IF(I298="It's on the wish list!","✓","")</f>
        <v>✓</v>
      </c>
      <c r="N298" s="1" t="str">
        <f t="shared" ref="N298" si="648">IF(I298="I'm planning it!  Chill out!","✓","")</f>
        <v/>
      </c>
      <c r="O298" s="1" t="str">
        <f t="shared" ref="O298" si="649">IF(I298="I transited through.  That counts, right?","✓","")</f>
        <v/>
      </c>
      <c r="P298" s="1" t="str">
        <f t="shared" si="575"/>
        <v/>
      </c>
      <c r="Q298" s="1" t="str">
        <f t="shared" ref="Q298" si="650">IF(I298="Neeever gonna happen","✓","")</f>
        <v/>
      </c>
    </row>
    <row r="299" spans="1:17" x14ac:dyDescent="0.3">
      <c r="A299" s="5"/>
      <c r="F299" s="15"/>
      <c r="G299" s="15"/>
      <c r="H299" s="2"/>
      <c r="K299" s="13"/>
      <c r="P299" s="2"/>
      <c r="Q299" s="2"/>
    </row>
    <row r="300" spans="1:17" ht="29.4" customHeight="1" x14ac:dyDescent="0.3">
      <c r="A300" s="5"/>
      <c r="F300" s="22" t="s">
        <v>193</v>
      </c>
      <c r="G300" s="22"/>
      <c r="H300" s="2"/>
      <c r="I300" s="21" t="s">
        <v>112</v>
      </c>
      <c r="J300" s="21"/>
      <c r="K300" s="21"/>
      <c r="M300" s="1" t="str">
        <f t="shared" ref="M300" si="651">IF(I300="It's on the wish list!","✓","")</f>
        <v>✓</v>
      </c>
      <c r="N300" s="1" t="str">
        <f t="shared" ref="N300" si="652">IF(I300="I'm planning it!  Chill out!","✓","")</f>
        <v/>
      </c>
      <c r="O300" s="1" t="str">
        <f t="shared" ref="O300" si="653">IF(I300="I transited through.  That counts, right?","✓","")</f>
        <v/>
      </c>
      <c r="P300" s="1" t="str">
        <f t="shared" si="565"/>
        <v/>
      </c>
      <c r="Q300" s="1" t="str">
        <f t="shared" ref="Q300" si="654">IF(I300="Neeever gonna happen","✓","")</f>
        <v/>
      </c>
    </row>
    <row r="301" spans="1:17" x14ac:dyDescent="0.3">
      <c r="A301" s="5"/>
      <c r="F301" s="15"/>
      <c r="G301" s="15"/>
      <c r="H301" s="2"/>
      <c r="K301" s="13"/>
      <c r="P301" s="2"/>
      <c r="Q301" s="2"/>
    </row>
    <row r="302" spans="1:17" ht="29.4" customHeight="1" x14ac:dyDescent="0.3">
      <c r="A302" s="5"/>
      <c r="F302" s="22" t="s">
        <v>71</v>
      </c>
      <c r="G302" s="22"/>
      <c r="H302" s="2"/>
      <c r="I302" s="21" t="s">
        <v>112</v>
      </c>
      <c r="J302" s="21"/>
      <c r="K302" s="21"/>
      <c r="M302" s="1" t="str">
        <f t="shared" ref="M302" si="655">IF(I302="It's on the wish list!","✓","")</f>
        <v>✓</v>
      </c>
      <c r="N302" s="1" t="str">
        <f t="shared" ref="N302" si="656">IF(I302="I'm planning it!  Chill out!","✓","")</f>
        <v/>
      </c>
      <c r="O302" s="1" t="str">
        <f t="shared" ref="O302" si="657">IF(I302="I transited through.  That counts, right?","✓","")</f>
        <v/>
      </c>
      <c r="P302" s="1" t="str">
        <f t="shared" si="570"/>
        <v/>
      </c>
      <c r="Q302" s="1" t="str">
        <f t="shared" ref="Q302" si="658">IF(I302="Neeever gonna happen","✓","")</f>
        <v/>
      </c>
    </row>
    <row r="303" spans="1:17" x14ac:dyDescent="0.3">
      <c r="A303" s="5"/>
      <c r="F303" s="15"/>
      <c r="G303" s="15"/>
      <c r="H303" s="2"/>
      <c r="K303" s="13"/>
      <c r="P303" s="2"/>
      <c r="Q303" s="2"/>
    </row>
    <row r="304" spans="1:17" ht="29.4" customHeight="1" x14ac:dyDescent="0.3">
      <c r="A304" s="5"/>
      <c r="F304" s="22" t="s">
        <v>72</v>
      </c>
      <c r="G304" s="22"/>
      <c r="H304" s="2"/>
      <c r="I304" s="21" t="s">
        <v>112</v>
      </c>
      <c r="J304" s="21"/>
      <c r="K304" s="21"/>
      <c r="M304" s="1" t="str">
        <f t="shared" ref="M304" si="659">IF(I304="It's on the wish list!","✓","")</f>
        <v>✓</v>
      </c>
      <c r="N304" s="1" t="str">
        <f t="shared" ref="N304" si="660">IF(I304="I'm planning it!  Chill out!","✓","")</f>
        <v/>
      </c>
      <c r="O304" s="1" t="str">
        <f t="shared" ref="O304" si="661">IF(I304="I transited through.  That counts, right?","✓","")</f>
        <v/>
      </c>
      <c r="P304" s="1" t="str">
        <f t="shared" ref="P304" si="662">IF(I304="Done!  That one's ticked!","✓","")</f>
        <v/>
      </c>
      <c r="Q304" s="1" t="str">
        <f t="shared" ref="Q304" si="663">IF(I304="Neeever gonna happen","✓","")</f>
        <v/>
      </c>
    </row>
    <row r="305" spans="1:17" x14ac:dyDescent="0.3">
      <c r="A305" s="5"/>
      <c r="F305" s="15"/>
      <c r="G305" s="15"/>
      <c r="H305" s="2"/>
      <c r="K305" s="13"/>
      <c r="P305" s="2"/>
      <c r="Q305" s="2"/>
    </row>
    <row r="306" spans="1:17" ht="29.4" customHeight="1" x14ac:dyDescent="0.3">
      <c r="A306" s="5"/>
      <c r="F306" s="22" t="s">
        <v>157</v>
      </c>
      <c r="G306" s="22"/>
      <c r="H306" s="2"/>
      <c r="I306" s="21" t="s">
        <v>112</v>
      </c>
      <c r="J306" s="21"/>
      <c r="K306" s="21"/>
      <c r="M306" s="1" t="str">
        <f t="shared" ref="M306" si="664">IF(I306="It's on the wish list!","✓","")</f>
        <v>✓</v>
      </c>
      <c r="N306" s="1" t="str">
        <f t="shared" ref="N306" si="665">IF(I306="I'm planning it!  Chill out!","✓","")</f>
        <v/>
      </c>
      <c r="O306" s="1" t="str">
        <f t="shared" ref="O306" si="666">IF(I306="I transited through.  That counts, right?","✓","")</f>
        <v/>
      </c>
      <c r="P306" s="1" t="str">
        <f t="shared" si="550"/>
        <v/>
      </c>
      <c r="Q306" s="1" t="str">
        <f t="shared" ref="Q306" si="667">IF(I306="Neeever gonna happen","✓","")</f>
        <v/>
      </c>
    </row>
    <row r="307" spans="1:17" x14ac:dyDescent="0.3">
      <c r="A307" s="5"/>
      <c r="F307" s="15"/>
      <c r="G307" s="15"/>
      <c r="H307" s="2"/>
      <c r="K307" s="13"/>
      <c r="P307" s="2"/>
      <c r="Q307" s="2"/>
    </row>
    <row r="308" spans="1:17" ht="29.4" customHeight="1" x14ac:dyDescent="0.3">
      <c r="A308" s="5"/>
      <c r="F308" s="22" t="s">
        <v>73</v>
      </c>
      <c r="G308" s="22"/>
      <c r="H308" s="2"/>
      <c r="I308" s="21" t="s">
        <v>112</v>
      </c>
      <c r="J308" s="21"/>
      <c r="K308" s="21"/>
      <c r="M308" s="1" t="str">
        <f t="shared" ref="M308" si="668">IF(I308="It's on the wish list!","✓","")</f>
        <v>✓</v>
      </c>
      <c r="N308" s="1" t="str">
        <f t="shared" ref="N308" si="669">IF(I308="I'm planning it!  Chill out!","✓","")</f>
        <v/>
      </c>
      <c r="O308" s="1" t="str">
        <f t="shared" ref="O308" si="670">IF(I308="I transited through.  That counts, right?","✓","")</f>
        <v/>
      </c>
      <c r="P308" s="1" t="str">
        <f t="shared" si="555"/>
        <v/>
      </c>
      <c r="Q308" s="1" t="str">
        <f t="shared" ref="Q308" si="671">IF(I308="Neeever gonna happen","✓","")</f>
        <v/>
      </c>
    </row>
    <row r="309" spans="1:17" x14ac:dyDescent="0.3">
      <c r="A309" s="5"/>
      <c r="F309" s="15"/>
      <c r="G309" s="15"/>
      <c r="H309" s="2"/>
      <c r="K309" s="13"/>
      <c r="P309" s="2"/>
      <c r="Q309" s="2"/>
    </row>
    <row r="310" spans="1:17" ht="29.4" customHeight="1" x14ac:dyDescent="0.3">
      <c r="A310" s="5"/>
      <c r="F310" s="22" t="s">
        <v>189</v>
      </c>
      <c r="G310" s="22"/>
      <c r="H310" s="2"/>
      <c r="I310" s="21" t="s">
        <v>112</v>
      </c>
      <c r="J310" s="21"/>
      <c r="K310" s="21"/>
      <c r="M310" s="1" t="str">
        <f t="shared" ref="M310" si="672">IF(I310="It's on the wish list!","✓","")</f>
        <v>✓</v>
      </c>
      <c r="N310" s="1" t="str">
        <f t="shared" ref="N310" si="673">IF(I310="I'm planning it!  Chill out!","✓","")</f>
        <v/>
      </c>
      <c r="O310" s="1" t="str">
        <f t="shared" ref="O310" si="674">IF(I310="I transited through.  That counts, right?","✓","")</f>
        <v/>
      </c>
      <c r="P310" s="1" t="str">
        <f t="shared" si="560"/>
        <v/>
      </c>
      <c r="Q310" s="1" t="str">
        <f t="shared" ref="Q310" si="675">IF(I310="Neeever gonna happen","✓","")</f>
        <v/>
      </c>
    </row>
    <row r="311" spans="1:17" x14ac:dyDescent="0.3">
      <c r="A311" s="5"/>
      <c r="F311" s="15"/>
      <c r="G311" s="15"/>
      <c r="H311" s="2"/>
      <c r="K311" s="13"/>
      <c r="P311" s="2"/>
      <c r="Q311" s="2"/>
    </row>
    <row r="312" spans="1:17" ht="29.4" customHeight="1" x14ac:dyDescent="0.3">
      <c r="A312" s="5"/>
      <c r="F312" s="22" t="s">
        <v>128</v>
      </c>
      <c r="G312" s="22"/>
      <c r="H312" s="2"/>
      <c r="I312" s="21" t="s">
        <v>112</v>
      </c>
      <c r="J312" s="21"/>
      <c r="K312" s="21"/>
      <c r="M312" s="1" t="str">
        <f t="shared" ref="M312" si="676">IF(I312="It's on the wish list!","✓","")</f>
        <v>✓</v>
      </c>
      <c r="N312" s="1" t="str">
        <f t="shared" ref="N312" si="677">IF(I312="I'm planning it!  Chill out!","✓","")</f>
        <v/>
      </c>
      <c r="O312" s="1" t="str">
        <f t="shared" ref="O312" si="678">IF(I312="I transited through.  That counts, right?","✓","")</f>
        <v/>
      </c>
      <c r="P312" s="1" t="str">
        <f t="shared" si="565"/>
        <v/>
      </c>
      <c r="Q312" s="1" t="str">
        <f t="shared" ref="Q312" si="679">IF(I312="Neeever gonna happen","✓","")</f>
        <v/>
      </c>
    </row>
    <row r="313" spans="1:17" x14ac:dyDescent="0.3">
      <c r="A313" s="5"/>
      <c r="F313" s="15"/>
      <c r="G313" s="15"/>
      <c r="H313" s="2"/>
      <c r="K313" s="13"/>
      <c r="P313" s="2"/>
      <c r="Q313" s="2"/>
    </row>
    <row r="314" spans="1:17" ht="29.4" customHeight="1" x14ac:dyDescent="0.3">
      <c r="A314" s="5"/>
      <c r="F314" s="22" t="s">
        <v>198</v>
      </c>
      <c r="G314" s="22"/>
      <c r="H314" s="2"/>
      <c r="I314" s="21" t="s">
        <v>112</v>
      </c>
      <c r="J314" s="21"/>
      <c r="K314" s="21"/>
      <c r="M314" s="1" t="str">
        <f t="shared" ref="M314" si="680">IF(I314="It's on the wish list!","✓","")</f>
        <v>✓</v>
      </c>
      <c r="N314" s="1" t="str">
        <f t="shared" ref="N314" si="681">IF(I314="I'm planning it!  Chill out!","✓","")</f>
        <v/>
      </c>
      <c r="O314" s="1" t="str">
        <f t="shared" ref="O314" si="682">IF(I314="I transited through.  That counts, right?","✓","")</f>
        <v/>
      </c>
      <c r="P314" s="1" t="str">
        <f t="shared" si="570"/>
        <v/>
      </c>
      <c r="Q314" s="1" t="str">
        <f t="shared" ref="Q314" si="683">IF(I314="Neeever gonna happen","✓","")</f>
        <v/>
      </c>
    </row>
    <row r="315" spans="1:17" x14ac:dyDescent="0.3">
      <c r="A315" s="5"/>
      <c r="F315" s="15"/>
      <c r="G315" s="15"/>
      <c r="H315" s="2"/>
      <c r="K315" s="13"/>
      <c r="P315" s="2"/>
      <c r="Q315" s="2"/>
    </row>
    <row r="316" spans="1:17" ht="29.4" customHeight="1" x14ac:dyDescent="0.3">
      <c r="A316" s="5"/>
      <c r="F316" s="22" t="s">
        <v>197</v>
      </c>
      <c r="G316" s="22"/>
      <c r="H316" s="2"/>
      <c r="I316" s="21" t="s">
        <v>112</v>
      </c>
      <c r="J316" s="21"/>
      <c r="K316" s="21"/>
      <c r="M316" s="1" t="str">
        <f t="shared" ref="M316" si="684">IF(I316="It's on the wish list!","✓","")</f>
        <v>✓</v>
      </c>
      <c r="N316" s="1" t="str">
        <f t="shared" ref="N316" si="685">IF(I316="I'm planning it!  Chill out!","✓","")</f>
        <v/>
      </c>
      <c r="O316" s="1" t="str">
        <f t="shared" ref="O316" si="686">IF(I316="I transited through.  That counts, right?","✓","")</f>
        <v/>
      </c>
      <c r="P316" s="1" t="str">
        <f t="shared" si="575"/>
        <v/>
      </c>
      <c r="Q316" s="1" t="str">
        <f t="shared" ref="Q316" si="687">IF(I316="Neeever gonna happen","✓","")</f>
        <v/>
      </c>
    </row>
    <row r="317" spans="1:17" x14ac:dyDescent="0.3">
      <c r="A317" s="5"/>
      <c r="F317" s="15"/>
      <c r="G317" s="15"/>
      <c r="H317" s="2"/>
      <c r="K317" s="13"/>
      <c r="P317" s="2"/>
      <c r="Q317" s="2"/>
    </row>
    <row r="318" spans="1:17" ht="29.4" customHeight="1" x14ac:dyDescent="0.3">
      <c r="A318" s="5"/>
      <c r="F318" s="22" t="s">
        <v>196</v>
      </c>
      <c r="G318" s="22"/>
      <c r="H318" s="2"/>
      <c r="I318" s="21" t="s">
        <v>112</v>
      </c>
      <c r="J318" s="21"/>
      <c r="K318" s="21"/>
      <c r="M318" s="1" t="str">
        <f t="shared" ref="M318" si="688">IF(I318="It's on the wish list!","✓","")</f>
        <v>✓</v>
      </c>
      <c r="N318" s="1" t="str">
        <f t="shared" ref="N318" si="689">IF(I318="I'm planning it!  Chill out!","✓","")</f>
        <v/>
      </c>
      <c r="O318" s="1" t="str">
        <f t="shared" ref="O318" si="690">IF(I318="I transited through.  That counts, right?","✓","")</f>
        <v/>
      </c>
      <c r="P318" s="1" t="str">
        <f t="shared" si="565"/>
        <v/>
      </c>
      <c r="Q318" s="1" t="str">
        <f t="shared" ref="Q318" si="691">IF(I318="Neeever gonna happen","✓","")</f>
        <v/>
      </c>
    </row>
    <row r="319" spans="1:17" x14ac:dyDescent="0.3">
      <c r="A319" s="5"/>
      <c r="F319" s="15"/>
      <c r="G319" s="15"/>
      <c r="H319" s="2"/>
      <c r="K319" s="13"/>
      <c r="P319" s="2"/>
      <c r="Q319" s="2"/>
    </row>
    <row r="320" spans="1:17" ht="29.4" customHeight="1" x14ac:dyDescent="0.3">
      <c r="A320" s="5"/>
      <c r="F320" s="22" t="s">
        <v>201</v>
      </c>
      <c r="G320" s="22"/>
      <c r="H320" s="2"/>
      <c r="I320" s="21" t="s">
        <v>112</v>
      </c>
      <c r="J320" s="21"/>
      <c r="K320" s="21"/>
      <c r="M320" s="1" t="str">
        <f t="shared" ref="M320" si="692">IF(I320="It's on the wish list!","✓","")</f>
        <v>✓</v>
      </c>
      <c r="N320" s="1" t="str">
        <f t="shared" ref="N320" si="693">IF(I320="I'm planning it!  Chill out!","✓","")</f>
        <v/>
      </c>
      <c r="O320" s="1" t="str">
        <f t="shared" ref="O320" si="694">IF(I320="I transited through.  That counts, right?","✓","")</f>
        <v/>
      </c>
      <c r="P320" s="1" t="str">
        <f t="shared" si="570"/>
        <v/>
      </c>
      <c r="Q320" s="1" t="str">
        <f t="shared" ref="Q320" si="695">IF(I320="Neeever gonna happen","✓","")</f>
        <v/>
      </c>
    </row>
    <row r="321" spans="1:17" x14ac:dyDescent="0.3">
      <c r="A321" s="5"/>
      <c r="F321" s="15"/>
      <c r="G321" s="15"/>
      <c r="H321" s="2"/>
      <c r="K321" s="13"/>
      <c r="P321" s="2"/>
      <c r="Q321" s="2"/>
    </row>
    <row r="322" spans="1:17" ht="29.4" customHeight="1" x14ac:dyDescent="0.3">
      <c r="A322" s="5"/>
      <c r="F322" s="22" t="s">
        <v>155</v>
      </c>
      <c r="G322" s="22"/>
      <c r="H322" s="2"/>
      <c r="I322" s="21" t="s">
        <v>112</v>
      </c>
      <c r="J322" s="21"/>
      <c r="K322" s="21"/>
      <c r="M322" s="1" t="str">
        <f t="shared" ref="M322" si="696">IF(I322="It's on the wish list!","✓","")</f>
        <v>✓</v>
      </c>
      <c r="N322" s="1" t="str">
        <f t="shared" ref="N322" si="697">IF(I322="I'm planning it!  Chill out!","✓","")</f>
        <v/>
      </c>
      <c r="O322" s="1" t="str">
        <f t="shared" ref="O322" si="698">IF(I322="I transited through.  That counts, right?","✓","")</f>
        <v/>
      </c>
      <c r="P322" s="1" t="str">
        <f t="shared" ref="P322" si="699">IF(I322="Done!  That one's ticked!","✓","")</f>
        <v/>
      </c>
      <c r="Q322" s="1" t="str">
        <f t="shared" ref="Q322" si="700">IF(I322="Neeever gonna happen","✓","")</f>
        <v/>
      </c>
    </row>
    <row r="323" spans="1:17" x14ac:dyDescent="0.3">
      <c r="A323" s="5"/>
      <c r="F323" s="15"/>
      <c r="G323" s="15"/>
      <c r="H323" s="2"/>
      <c r="K323" s="13"/>
      <c r="P323" s="2"/>
      <c r="Q323" s="2"/>
    </row>
    <row r="324" spans="1:17" ht="29.4" customHeight="1" x14ac:dyDescent="0.3">
      <c r="A324" s="5"/>
      <c r="F324" s="22" t="s">
        <v>200</v>
      </c>
      <c r="G324" s="22"/>
      <c r="H324" s="2"/>
      <c r="I324" s="21" t="s">
        <v>112</v>
      </c>
      <c r="J324" s="21"/>
      <c r="K324" s="21"/>
      <c r="M324" s="1" t="str">
        <f t="shared" ref="M324" si="701">IF(I324="It's on the wish list!","✓","")</f>
        <v>✓</v>
      </c>
      <c r="N324" s="1" t="str">
        <f t="shared" ref="N324" si="702">IF(I324="I'm planning it!  Chill out!","✓","")</f>
        <v/>
      </c>
      <c r="O324" s="1" t="str">
        <f t="shared" ref="O324" si="703">IF(I324="I transited through.  That counts, right?","✓","")</f>
        <v/>
      </c>
      <c r="P324" s="1" t="str">
        <f t="shared" ref="P324:P378" si="704">IF(I324="Done!  That one's ticked!","✓","")</f>
        <v/>
      </c>
      <c r="Q324" s="1" t="str">
        <f t="shared" ref="Q324" si="705">IF(I324="Neeever gonna happen","✓","")</f>
        <v/>
      </c>
    </row>
    <row r="325" spans="1:17" x14ac:dyDescent="0.3">
      <c r="A325" s="5"/>
      <c r="F325" s="15"/>
      <c r="G325" s="15"/>
      <c r="H325" s="2"/>
      <c r="K325" s="13"/>
      <c r="P325" s="2"/>
      <c r="Q325" s="2"/>
    </row>
    <row r="326" spans="1:17" ht="29.4" customHeight="1" x14ac:dyDescent="0.3">
      <c r="A326" s="5"/>
      <c r="F326" s="22" t="s">
        <v>222</v>
      </c>
      <c r="G326" s="22"/>
      <c r="H326" s="2"/>
      <c r="I326" s="21" t="s">
        <v>112</v>
      </c>
      <c r="J326" s="21"/>
      <c r="K326" s="21"/>
      <c r="M326" s="1" t="str">
        <f t="shared" ref="M326" si="706">IF(I326="It's on the wish list!","✓","")</f>
        <v>✓</v>
      </c>
      <c r="N326" s="1" t="str">
        <f t="shared" ref="N326" si="707">IF(I326="I'm planning it!  Chill out!","✓","")</f>
        <v/>
      </c>
      <c r="O326" s="1" t="str">
        <f t="shared" ref="O326" si="708">IF(I326="I transited through.  That counts, right?","✓","")</f>
        <v/>
      </c>
      <c r="P326" s="1" t="str">
        <f t="shared" ref="P326:P380" si="709">IF(I326="Done!  That one's ticked!","✓","")</f>
        <v/>
      </c>
      <c r="Q326" s="1" t="str">
        <f t="shared" ref="Q326" si="710">IF(I326="Neeever gonna happen","✓","")</f>
        <v/>
      </c>
    </row>
    <row r="327" spans="1:17" x14ac:dyDescent="0.3">
      <c r="A327" s="5"/>
      <c r="F327" s="15"/>
      <c r="G327" s="15"/>
      <c r="H327" s="2"/>
      <c r="K327" s="13"/>
      <c r="P327" s="2"/>
      <c r="Q327" s="2"/>
    </row>
    <row r="328" spans="1:17" ht="29.4" customHeight="1" x14ac:dyDescent="0.3">
      <c r="A328" s="5"/>
      <c r="F328" s="22" t="s">
        <v>74</v>
      </c>
      <c r="G328" s="22"/>
      <c r="H328" s="2"/>
      <c r="I328" s="21" t="s">
        <v>112</v>
      </c>
      <c r="J328" s="21"/>
      <c r="K328" s="21"/>
      <c r="M328" s="1" t="str">
        <f t="shared" ref="M328" si="711">IF(I328="It's on the wish list!","✓","")</f>
        <v>✓</v>
      </c>
      <c r="N328" s="1" t="str">
        <f t="shared" ref="N328" si="712">IF(I328="I'm planning it!  Chill out!","✓","")</f>
        <v/>
      </c>
      <c r="O328" s="1" t="str">
        <f t="shared" ref="O328" si="713">IF(I328="I transited through.  That counts, right?","✓","")</f>
        <v/>
      </c>
      <c r="P328" s="1" t="str">
        <f t="shared" ref="P328:P382" si="714">IF(I328="Done!  That one's ticked!","✓","")</f>
        <v/>
      </c>
      <c r="Q328" s="1" t="str">
        <f t="shared" ref="Q328" si="715">IF(I328="Neeever gonna happen","✓","")</f>
        <v/>
      </c>
    </row>
    <row r="329" spans="1:17" x14ac:dyDescent="0.3">
      <c r="A329" s="5"/>
      <c r="F329" s="15"/>
      <c r="G329" s="15"/>
      <c r="H329" s="2"/>
      <c r="K329" s="13"/>
      <c r="P329" s="2"/>
      <c r="Q329" s="2"/>
    </row>
    <row r="330" spans="1:17" ht="29.4" customHeight="1" x14ac:dyDescent="0.3">
      <c r="A330" s="5"/>
      <c r="F330" s="22" t="s">
        <v>75</v>
      </c>
      <c r="G330" s="22"/>
      <c r="H330" s="2"/>
      <c r="I330" s="21" t="s">
        <v>112</v>
      </c>
      <c r="J330" s="21"/>
      <c r="K330" s="21"/>
      <c r="M330" s="1" t="str">
        <f t="shared" ref="M330" si="716">IF(I330="It's on the wish list!","✓","")</f>
        <v>✓</v>
      </c>
      <c r="N330" s="1" t="str">
        <f t="shared" ref="N330" si="717">IF(I330="I'm planning it!  Chill out!","✓","")</f>
        <v/>
      </c>
      <c r="O330" s="1" t="str">
        <f t="shared" ref="O330" si="718">IF(I330="I transited through.  That counts, right?","✓","")</f>
        <v/>
      </c>
      <c r="P330" s="1" t="str">
        <f t="shared" ref="P330:P390" si="719">IF(I330="Done!  That one's ticked!","✓","")</f>
        <v/>
      </c>
      <c r="Q330" s="1" t="str">
        <f t="shared" ref="Q330" si="720">IF(I330="Neeever gonna happen","✓","")</f>
        <v/>
      </c>
    </row>
    <row r="331" spans="1:17" x14ac:dyDescent="0.3">
      <c r="A331" s="5"/>
      <c r="F331" s="15"/>
      <c r="G331" s="15"/>
      <c r="H331" s="2"/>
      <c r="K331" s="13"/>
      <c r="P331" s="2"/>
      <c r="Q331" s="2"/>
    </row>
    <row r="332" spans="1:17" ht="29.4" customHeight="1" x14ac:dyDescent="0.3">
      <c r="A332" s="5"/>
      <c r="C332" s="20" t="s">
        <v>78</v>
      </c>
      <c r="D332" s="20"/>
      <c r="F332" s="22" t="s">
        <v>79</v>
      </c>
      <c r="G332" s="22"/>
      <c r="H332" s="2"/>
      <c r="I332" s="21" t="s">
        <v>112</v>
      </c>
      <c r="J332" s="21"/>
      <c r="K332" s="21"/>
      <c r="M332" s="1" t="str">
        <f t="shared" ref="M332" si="721">IF(I332="It's on the wish list!","✓","")</f>
        <v>✓</v>
      </c>
      <c r="N332" s="1" t="str">
        <f t="shared" ref="N332" si="722">IF(I332="I'm planning it!  Chill out!","✓","")</f>
        <v/>
      </c>
      <c r="O332" s="1" t="str">
        <f t="shared" ref="O332" si="723">IF(I332="I transited through.  That counts, right?","✓","")</f>
        <v/>
      </c>
      <c r="P332" s="1" t="str">
        <f t="shared" ref="P332:P392" si="724">IF(I332="Done!  That one's ticked!","✓","")</f>
        <v/>
      </c>
      <c r="Q332" s="1" t="str">
        <f t="shared" ref="Q332" si="725">IF(I332="Neeever gonna happen","✓","")</f>
        <v/>
      </c>
    </row>
    <row r="333" spans="1:17" x14ac:dyDescent="0.3">
      <c r="A333" s="5"/>
      <c r="F333" s="15"/>
      <c r="G333" s="15"/>
      <c r="H333" s="2"/>
      <c r="K333" s="13"/>
      <c r="P333" s="2"/>
      <c r="Q333" s="2"/>
    </row>
    <row r="334" spans="1:17" ht="29.4" customHeight="1" x14ac:dyDescent="0.3">
      <c r="A334" s="5"/>
      <c r="F334" s="22" t="s">
        <v>80</v>
      </c>
      <c r="G334" s="22"/>
      <c r="H334" s="2"/>
      <c r="I334" s="21" t="s">
        <v>112</v>
      </c>
      <c r="J334" s="21"/>
      <c r="K334" s="21"/>
      <c r="M334" s="1" t="str">
        <f t="shared" ref="M334" si="726">IF(I334="It's on the wish list!","✓","")</f>
        <v>✓</v>
      </c>
      <c r="N334" s="1" t="str">
        <f t="shared" ref="N334" si="727">IF(I334="I'm planning it!  Chill out!","✓","")</f>
        <v/>
      </c>
      <c r="O334" s="1" t="str">
        <f t="shared" ref="O334" si="728">IF(I334="I transited through.  That counts, right?","✓","")</f>
        <v/>
      </c>
      <c r="P334" s="1" t="str">
        <f t="shared" ref="P334:P388" si="729">IF(I334="Done!  That one's ticked!","✓","")</f>
        <v/>
      </c>
      <c r="Q334" s="1" t="str">
        <f t="shared" ref="Q334" si="730">IF(I334="Neeever gonna happen","✓","")</f>
        <v/>
      </c>
    </row>
    <row r="335" spans="1:17" x14ac:dyDescent="0.3">
      <c r="A335" s="5"/>
      <c r="F335" s="15"/>
      <c r="G335" s="15"/>
      <c r="H335" s="2"/>
      <c r="K335" s="13"/>
      <c r="P335" s="2"/>
      <c r="Q335" s="2"/>
    </row>
    <row r="336" spans="1:17" ht="29.4" customHeight="1" x14ac:dyDescent="0.3">
      <c r="A336" s="5"/>
      <c r="F336" s="22" t="s">
        <v>81</v>
      </c>
      <c r="G336" s="22"/>
      <c r="H336" s="2"/>
      <c r="I336" s="21" t="s">
        <v>112</v>
      </c>
      <c r="J336" s="21"/>
      <c r="K336" s="21"/>
      <c r="M336" s="1" t="str">
        <f t="shared" ref="M336" si="731">IF(I336="It's on the wish list!","✓","")</f>
        <v>✓</v>
      </c>
      <c r="N336" s="1" t="str">
        <f t="shared" ref="N336" si="732">IF(I336="I'm planning it!  Chill out!","✓","")</f>
        <v/>
      </c>
      <c r="O336" s="1" t="str">
        <f t="shared" ref="O336" si="733">IF(I336="I transited through.  That counts, right?","✓","")</f>
        <v/>
      </c>
      <c r="P336" s="1" t="str">
        <f t="shared" si="719"/>
        <v/>
      </c>
      <c r="Q336" s="1" t="str">
        <f t="shared" ref="Q336" si="734">IF(I336="Neeever gonna happen","✓","")</f>
        <v/>
      </c>
    </row>
    <row r="337" spans="1:17" x14ac:dyDescent="0.3">
      <c r="A337" s="5"/>
      <c r="F337" s="15"/>
      <c r="G337" s="15"/>
      <c r="H337" s="2"/>
      <c r="K337" s="13"/>
      <c r="P337" s="2"/>
      <c r="Q337" s="2"/>
    </row>
    <row r="338" spans="1:17" ht="29.4" customHeight="1" x14ac:dyDescent="0.3">
      <c r="A338" s="5"/>
      <c r="F338" s="22" t="s">
        <v>82</v>
      </c>
      <c r="G338" s="22"/>
      <c r="H338" s="2"/>
      <c r="I338" s="21" t="s">
        <v>112</v>
      </c>
      <c r="J338" s="21"/>
      <c r="K338" s="21"/>
      <c r="M338" s="1" t="str">
        <f t="shared" ref="M338" si="735">IF(I338="It's on the wish list!","✓","")</f>
        <v>✓</v>
      </c>
      <c r="N338" s="1" t="str">
        <f t="shared" ref="N338" si="736">IF(I338="I'm planning it!  Chill out!","✓","")</f>
        <v/>
      </c>
      <c r="O338" s="1" t="str">
        <f t="shared" ref="O338" si="737">IF(I338="I transited through.  That counts, right?","✓","")</f>
        <v/>
      </c>
      <c r="P338" s="1" t="str">
        <f t="shared" si="724"/>
        <v/>
      </c>
      <c r="Q338" s="1" t="str">
        <f t="shared" ref="Q338" si="738">IF(I338="Neeever gonna happen","✓","")</f>
        <v/>
      </c>
    </row>
    <row r="339" spans="1:17" x14ac:dyDescent="0.3">
      <c r="A339" s="5"/>
      <c r="F339" s="15"/>
      <c r="G339" s="15"/>
      <c r="H339" s="2"/>
      <c r="K339" s="13"/>
      <c r="P339" s="2"/>
      <c r="Q339" s="2"/>
    </row>
    <row r="340" spans="1:17" ht="29.4" customHeight="1" x14ac:dyDescent="0.3">
      <c r="A340" s="5"/>
      <c r="F340" s="22" t="s">
        <v>83</v>
      </c>
      <c r="G340" s="22"/>
      <c r="H340" s="2"/>
      <c r="I340" s="21" t="s">
        <v>112</v>
      </c>
      <c r="J340" s="21"/>
      <c r="K340" s="21"/>
      <c r="M340" s="1" t="str">
        <f t="shared" ref="M340" si="739">IF(I340="It's on the wish list!","✓","")</f>
        <v>✓</v>
      </c>
      <c r="N340" s="1" t="str">
        <f t="shared" ref="N340" si="740">IF(I340="I'm planning it!  Chill out!","✓","")</f>
        <v/>
      </c>
      <c r="O340" s="1" t="str">
        <f t="shared" ref="O340" si="741">IF(I340="I transited through.  That counts, right?","✓","")</f>
        <v/>
      </c>
      <c r="P340" s="1" t="str">
        <f t="shared" ref="P340" si="742">IF(I340="Done!  That one's ticked!","✓","")</f>
        <v/>
      </c>
      <c r="Q340" s="1" t="str">
        <f t="shared" ref="Q340" si="743">IF(I340="Neeever gonna happen","✓","")</f>
        <v/>
      </c>
    </row>
    <row r="341" spans="1:17" x14ac:dyDescent="0.3">
      <c r="A341" s="5"/>
      <c r="F341" s="15"/>
      <c r="G341" s="15"/>
      <c r="H341" s="2"/>
      <c r="K341" s="13"/>
      <c r="P341" s="2"/>
      <c r="Q341" s="2"/>
    </row>
    <row r="342" spans="1:17" ht="29.4" customHeight="1" x14ac:dyDescent="0.3">
      <c r="A342" s="5"/>
      <c r="F342" s="22" t="s">
        <v>84</v>
      </c>
      <c r="G342" s="22"/>
      <c r="H342" s="2"/>
      <c r="I342" s="21" t="s">
        <v>112</v>
      </c>
      <c r="J342" s="21"/>
      <c r="K342" s="21"/>
      <c r="M342" s="1" t="str">
        <f t="shared" ref="M342" si="744">IF(I342="It's on the wish list!","✓","")</f>
        <v>✓</v>
      </c>
      <c r="N342" s="1" t="str">
        <f t="shared" ref="N342" si="745">IF(I342="I'm planning it!  Chill out!","✓","")</f>
        <v/>
      </c>
      <c r="O342" s="1" t="str">
        <f t="shared" ref="O342" si="746">IF(I342="I transited through.  That counts, right?","✓","")</f>
        <v/>
      </c>
      <c r="P342" s="1" t="str">
        <f t="shared" si="704"/>
        <v/>
      </c>
      <c r="Q342" s="1" t="str">
        <f t="shared" ref="Q342" si="747">IF(I342="Neeever gonna happen","✓","")</f>
        <v/>
      </c>
    </row>
    <row r="343" spans="1:17" x14ac:dyDescent="0.3">
      <c r="A343" s="5"/>
      <c r="F343" s="15"/>
      <c r="G343" s="15"/>
      <c r="H343" s="2"/>
      <c r="K343" s="13"/>
      <c r="P343" s="2"/>
      <c r="Q343" s="2"/>
    </row>
    <row r="344" spans="1:17" ht="29.4" customHeight="1" x14ac:dyDescent="0.3">
      <c r="A344" s="5"/>
      <c r="F344" s="22" t="s">
        <v>85</v>
      </c>
      <c r="G344" s="22"/>
      <c r="H344" s="2"/>
      <c r="I344" s="21" t="s">
        <v>112</v>
      </c>
      <c r="J344" s="21"/>
      <c r="K344" s="21"/>
      <c r="M344" s="1" t="str">
        <f t="shared" ref="M344" si="748">IF(I344="It's on the wish list!","✓","")</f>
        <v>✓</v>
      </c>
      <c r="N344" s="1" t="str">
        <f t="shared" ref="N344" si="749">IF(I344="I'm planning it!  Chill out!","✓","")</f>
        <v/>
      </c>
      <c r="O344" s="1" t="str">
        <f t="shared" ref="O344" si="750">IF(I344="I transited through.  That counts, right?","✓","")</f>
        <v/>
      </c>
      <c r="P344" s="1" t="str">
        <f t="shared" si="709"/>
        <v/>
      </c>
      <c r="Q344" s="1" t="str">
        <f t="shared" ref="Q344" si="751">IF(I344="Neeever gonna happen","✓","")</f>
        <v/>
      </c>
    </row>
    <row r="345" spans="1:17" x14ac:dyDescent="0.3">
      <c r="A345" s="5"/>
      <c r="F345" s="15"/>
      <c r="G345" s="15"/>
      <c r="H345" s="2"/>
      <c r="K345" s="13"/>
      <c r="P345" s="2"/>
      <c r="Q345" s="2"/>
    </row>
    <row r="346" spans="1:17" ht="29.4" customHeight="1" x14ac:dyDescent="0.3">
      <c r="A346" s="5"/>
      <c r="F346" s="22" t="s">
        <v>156</v>
      </c>
      <c r="G346" s="22"/>
      <c r="H346" s="2"/>
      <c r="I346" s="21" t="s">
        <v>112</v>
      </c>
      <c r="J346" s="21"/>
      <c r="K346" s="21"/>
      <c r="M346" s="1" t="str">
        <f t="shared" ref="M346" si="752">IF(I346="It's on the wish list!","✓","")</f>
        <v>✓</v>
      </c>
      <c r="N346" s="1" t="str">
        <f t="shared" ref="N346" si="753">IF(I346="I'm planning it!  Chill out!","✓","")</f>
        <v/>
      </c>
      <c r="O346" s="1" t="str">
        <f t="shared" ref="O346" si="754">IF(I346="I transited through.  That counts, right?","✓","")</f>
        <v/>
      </c>
      <c r="P346" s="1" t="str">
        <f t="shared" si="714"/>
        <v/>
      </c>
      <c r="Q346" s="1" t="str">
        <f t="shared" ref="Q346" si="755">IF(I346="Neeever gonna happen","✓","")</f>
        <v/>
      </c>
    </row>
    <row r="347" spans="1:17" x14ac:dyDescent="0.3">
      <c r="A347" s="5"/>
      <c r="F347" s="15"/>
      <c r="G347" s="15"/>
      <c r="H347" s="2"/>
      <c r="K347" s="13"/>
      <c r="P347" s="2"/>
      <c r="Q347" s="2"/>
    </row>
    <row r="348" spans="1:17" ht="29.4" customHeight="1" x14ac:dyDescent="0.3">
      <c r="A348" s="5"/>
      <c r="F348" s="22" t="s">
        <v>86</v>
      </c>
      <c r="G348" s="22"/>
      <c r="H348" s="2"/>
      <c r="I348" s="21" t="s">
        <v>112</v>
      </c>
      <c r="J348" s="21"/>
      <c r="K348" s="21"/>
      <c r="M348" s="1" t="str">
        <f t="shared" ref="M348" si="756">IF(I348="It's on the wish list!","✓","")</f>
        <v>✓</v>
      </c>
      <c r="N348" s="1" t="str">
        <f t="shared" ref="N348" si="757">IF(I348="I'm planning it!  Chill out!","✓","")</f>
        <v/>
      </c>
      <c r="O348" s="1" t="str">
        <f t="shared" ref="O348" si="758">IF(I348="I transited through.  That counts, right?","✓","")</f>
        <v/>
      </c>
      <c r="P348" s="1" t="str">
        <f t="shared" si="719"/>
        <v/>
      </c>
      <c r="Q348" s="1" t="str">
        <f t="shared" ref="Q348" si="759">IF(I348="Neeever gonna happen","✓","")</f>
        <v/>
      </c>
    </row>
    <row r="349" spans="1:17" x14ac:dyDescent="0.3">
      <c r="A349" s="5"/>
      <c r="F349" s="15"/>
      <c r="G349" s="15"/>
      <c r="H349" s="2"/>
      <c r="K349" s="13"/>
      <c r="P349" s="2"/>
      <c r="Q349" s="2"/>
    </row>
    <row r="350" spans="1:17" ht="29.4" customHeight="1" x14ac:dyDescent="0.3">
      <c r="A350" s="5"/>
      <c r="F350" s="22" t="s">
        <v>87</v>
      </c>
      <c r="G350" s="22"/>
      <c r="H350" s="2"/>
      <c r="I350" s="21" t="s">
        <v>112</v>
      </c>
      <c r="J350" s="21"/>
      <c r="K350" s="21"/>
      <c r="M350" s="1" t="str">
        <f t="shared" ref="M350" si="760">IF(I350="It's on the wish list!","✓","")</f>
        <v>✓</v>
      </c>
      <c r="N350" s="1" t="str">
        <f t="shared" ref="N350" si="761">IF(I350="I'm planning it!  Chill out!","✓","")</f>
        <v/>
      </c>
      <c r="O350" s="1" t="str">
        <f t="shared" ref="O350" si="762">IF(I350="I transited through.  That counts, right?","✓","")</f>
        <v/>
      </c>
      <c r="P350" s="1" t="str">
        <f t="shared" si="724"/>
        <v/>
      </c>
      <c r="Q350" s="1" t="str">
        <f t="shared" ref="Q350" si="763">IF(I350="Neeever gonna happen","✓","")</f>
        <v/>
      </c>
    </row>
    <row r="351" spans="1:17" x14ac:dyDescent="0.3">
      <c r="A351" s="5"/>
      <c r="F351" s="15"/>
      <c r="G351" s="15"/>
      <c r="H351" s="2"/>
      <c r="K351" s="13"/>
      <c r="P351" s="2"/>
      <c r="Q351" s="2"/>
    </row>
    <row r="352" spans="1:17" ht="29.4" customHeight="1" x14ac:dyDescent="0.3">
      <c r="A352" s="5"/>
      <c r="F352" s="22" t="s">
        <v>88</v>
      </c>
      <c r="G352" s="22"/>
      <c r="H352" s="2"/>
      <c r="I352" s="21" t="s">
        <v>112</v>
      </c>
      <c r="J352" s="21"/>
      <c r="K352" s="21"/>
      <c r="M352" s="1" t="str">
        <f t="shared" ref="M352" si="764">IF(I352="It's on the wish list!","✓","")</f>
        <v>✓</v>
      </c>
      <c r="N352" s="1" t="str">
        <f t="shared" ref="N352" si="765">IF(I352="I'm planning it!  Chill out!","✓","")</f>
        <v/>
      </c>
      <c r="O352" s="1" t="str">
        <f t="shared" ref="O352" si="766">IF(I352="I transited through.  That counts, right?","✓","")</f>
        <v/>
      </c>
      <c r="P352" s="1" t="str">
        <f t="shared" si="729"/>
        <v/>
      </c>
      <c r="Q352" s="1" t="str">
        <f t="shared" ref="Q352" si="767">IF(I352="Neeever gonna happen","✓","")</f>
        <v/>
      </c>
    </row>
    <row r="353" spans="1:17" x14ac:dyDescent="0.3">
      <c r="A353" s="5"/>
      <c r="F353" s="15"/>
      <c r="G353" s="15"/>
      <c r="H353" s="2"/>
      <c r="K353" s="13"/>
      <c r="P353" s="2"/>
      <c r="Q353" s="2"/>
    </row>
    <row r="354" spans="1:17" ht="29.4" customHeight="1" x14ac:dyDescent="0.3">
      <c r="A354" s="5"/>
      <c r="F354" s="22" t="s">
        <v>89</v>
      </c>
      <c r="G354" s="22"/>
      <c r="H354" s="2"/>
      <c r="I354" s="21" t="s">
        <v>112</v>
      </c>
      <c r="J354" s="21"/>
      <c r="K354" s="21"/>
      <c r="M354" s="1" t="str">
        <f t="shared" ref="M354" si="768">IF(I354="It's on the wish list!","✓","")</f>
        <v>✓</v>
      </c>
      <c r="N354" s="1" t="str">
        <f t="shared" ref="N354" si="769">IF(I354="I'm planning it!  Chill out!","✓","")</f>
        <v/>
      </c>
      <c r="O354" s="1" t="str">
        <f t="shared" ref="O354" si="770">IF(I354="I transited through.  That counts, right?","✓","")</f>
        <v/>
      </c>
      <c r="P354" s="1" t="str">
        <f t="shared" si="719"/>
        <v/>
      </c>
      <c r="Q354" s="1" t="str">
        <f t="shared" ref="Q354" si="771">IF(I354="Neeever gonna happen","✓","")</f>
        <v/>
      </c>
    </row>
    <row r="355" spans="1:17" x14ac:dyDescent="0.3">
      <c r="A355" s="5"/>
      <c r="F355" s="15"/>
      <c r="G355" s="15"/>
      <c r="H355" s="2"/>
      <c r="K355" s="13"/>
      <c r="P355" s="2"/>
      <c r="Q355" s="2"/>
    </row>
    <row r="356" spans="1:17" ht="29.4" customHeight="1" x14ac:dyDescent="0.3">
      <c r="A356" s="5"/>
      <c r="F356" s="22" t="s">
        <v>90</v>
      </c>
      <c r="G356" s="22"/>
      <c r="H356" s="2"/>
      <c r="I356" s="21" t="s">
        <v>112</v>
      </c>
      <c r="J356" s="21"/>
      <c r="K356" s="21"/>
      <c r="M356" s="1" t="str">
        <f t="shared" ref="M356" si="772">IF(I356="It's on the wish list!","✓","")</f>
        <v>✓</v>
      </c>
      <c r="N356" s="1" t="str">
        <f t="shared" ref="N356" si="773">IF(I356="I'm planning it!  Chill out!","✓","")</f>
        <v/>
      </c>
      <c r="O356" s="1" t="str">
        <f t="shared" ref="O356" si="774">IF(I356="I transited through.  That counts, right?","✓","")</f>
        <v/>
      </c>
      <c r="P356" s="1" t="str">
        <f t="shared" si="724"/>
        <v/>
      </c>
      <c r="Q356" s="1" t="str">
        <f t="shared" ref="Q356" si="775">IF(I356="Neeever gonna happen","✓","")</f>
        <v/>
      </c>
    </row>
    <row r="357" spans="1:17" x14ac:dyDescent="0.3">
      <c r="A357" s="5"/>
      <c r="F357" s="15"/>
      <c r="G357" s="15"/>
      <c r="H357" s="2"/>
      <c r="K357" s="13"/>
      <c r="P357" s="2"/>
      <c r="Q357" s="2"/>
    </row>
    <row r="358" spans="1:17" ht="29.4" customHeight="1" x14ac:dyDescent="0.3">
      <c r="A358" s="5"/>
      <c r="C358" s="20" t="s">
        <v>91</v>
      </c>
      <c r="D358" s="20"/>
      <c r="F358" s="22" t="s">
        <v>76</v>
      </c>
      <c r="G358" s="22"/>
      <c r="H358" s="2"/>
      <c r="I358" s="21" t="s">
        <v>112</v>
      </c>
      <c r="J358" s="21"/>
      <c r="K358" s="21"/>
      <c r="M358" s="1" t="str">
        <f t="shared" ref="M358" si="776">IF(I358="It's on the wish list!","✓","")</f>
        <v>✓</v>
      </c>
      <c r="N358" s="1" t="str">
        <f t="shared" ref="N358" si="777">IF(I358="I'm planning it!  Chill out!","✓","")</f>
        <v/>
      </c>
      <c r="O358" s="1" t="str">
        <f t="shared" ref="O358" si="778">IF(I358="I transited through.  That counts, right?","✓","")</f>
        <v/>
      </c>
      <c r="P358" s="1" t="str">
        <f t="shared" ref="P358" si="779">IF(I358="Done!  That one's ticked!","✓","")</f>
        <v/>
      </c>
      <c r="Q358" s="1" t="str">
        <f t="shared" ref="Q358" si="780">IF(I358="Neeever gonna happen","✓","")</f>
        <v/>
      </c>
    </row>
    <row r="359" spans="1:17" x14ac:dyDescent="0.3">
      <c r="A359" s="5"/>
      <c r="F359" s="15"/>
      <c r="G359" s="15"/>
      <c r="H359" s="2"/>
      <c r="K359" s="13"/>
      <c r="P359" s="2"/>
      <c r="Q359" s="2"/>
    </row>
    <row r="360" spans="1:17" ht="29.4" customHeight="1" x14ac:dyDescent="0.3">
      <c r="A360" s="5"/>
      <c r="F360" s="22" t="s">
        <v>77</v>
      </c>
      <c r="G360" s="22"/>
      <c r="H360" s="2"/>
      <c r="I360" s="21" t="s">
        <v>112</v>
      </c>
      <c r="J360" s="21"/>
      <c r="K360" s="21"/>
      <c r="M360" s="1" t="str">
        <f t="shared" ref="M360" si="781">IF(I360="It's on the wish list!","✓","")</f>
        <v>✓</v>
      </c>
      <c r="N360" s="1" t="str">
        <f t="shared" ref="N360" si="782">IF(I360="I'm planning it!  Chill out!","✓","")</f>
        <v/>
      </c>
      <c r="O360" s="1" t="str">
        <f t="shared" ref="O360" si="783">IF(I360="I transited through.  That counts, right?","✓","")</f>
        <v/>
      </c>
      <c r="P360" s="1" t="str">
        <f t="shared" si="704"/>
        <v/>
      </c>
      <c r="Q360" s="1" t="str">
        <f t="shared" ref="Q360" si="784">IF(I360="Neeever gonna happen","✓","")</f>
        <v/>
      </c>
    </row>
    <row r="361" spans="1:17" x14ac:dyDescent="0.3">
      <c r="A361" s="5"/>
      <c r="F361" s="15"/>
      <c r="G361" s="15"/>
      <c r="H361" s="2"/>
      <c r="K361" s="13"/>
      <c r="P361" s="2"/>
      <c r="Q361" s="2"/>
    </row>
    <row r="362" spans="1:17" ht="29.4" customHeight="1" x14ac:dyDescent="0.3">
      <c r="A362" s="5"/>
      <c r="F362" s="22" t="s">
        <v>93</v>
      </c>
      <c r="G362" s="22"/>
      <c r="H362" s="2"/>
      <c r="I362" s="21" t="s">
        <v>112</v>
      </c>
      <c r="J362" s="21"/>
      <c r="K362" s="21"/>
      <c r="M362" s="1" t="str">
        <f t="shared" ref="M362" si="785">IF(I362="It's on the wish list!","✓","")</f>
        <v>✓</v>
      </c>
      <c r="N362" s="1" t="str">
        <f t="shared" ref="N362" si="786">IF(I362="I'm planning it!  Chill out!","✓","")</f>
        <v/>
      </c>
      <c r="O362" s="1" t="str">
        <f t="shared" ref="O362" si="787">IF(I362="I transited through.  That counts, right?","✓","")</f>
        <v/>
      </c>
      <c r="P362" s="1" t="str">
        <f t="shared" si="709"/>
        <v/>
      </c>
      <c r="Q362" s="1" t="str">
        <f t="shared" ref="Q362" si="788">IF(I362="Neeever gonna happen","✓","")</f>
        <v/>
      </c>
    </row>
    <row r="363" spans="1:17" x14ac:dyDescent="0.3">
      <c r="A363" s="5"/>
      <c r="F363" s="15"/>
      <c r="G363" s="15"/>
      <c r="H363" s="2"/>
      <c r="K363" s="13"/>
      <c r="P363" s="2"/>
      <c r="Q363" s="2"/>
    </row>
    <row r="364" spans="1:17" ht="29.4" customHeight="1" x14ac:dyDescent="0.3">
      <c r="A364" s="5"/>
      <c r="F364" s="22" t="s">
        <v>92</v>
      </c>
      <c r="G364" s="22"/>
      <c r="H364" s="2"/>
      <c r="I364" s="21" t="s">
        <v>112</v>
      </c>
      <c r="J364" s="21"/>
      <c r="K364" s="21"/>
      <c r="M364" s="1" t="str">
        <f t="shared" ref="M364" si="789">IF(I364="It's on the wish list!","✓","")</f>
        <v>✓</v>
      </c>
      <c r="N364" s="1" t="str">
        <f t="shared" ref="N364" si="790">IF(I364="I'm planning it!  Chill out!","✓","")</f>
        <v/>
      </c>
      <c r="O364" s="1" t="str">
        <f t="shared" ref="O364" si="791">IF(I364="I transited through.  That counts, right?","✓","")</f>
        <v/>
      </c>
      <c r="P364" s="1" t="str">
        <f t="shared" si="714"/>
        <v/>
      </c>
      <c r="Q364" s="1" t="str">
        <f t="shared" ref="Q364" si="792">IF(I364="Neeever gonna happen","✓","")</f>
        <v/>
      </c>
    </row>
    <row r="365" spans="1:17" x14ac:dyDescent="0.3">
      <c r="A365" s="5"/>
      <c r="F365" s="15"/>
      <c r="G365" s="15"/>
      <c r="H365" s="2"/>
      <c r="K365" s="13"/>
      <c r="P365" s="2"/>
      <c r="Q365" s="2"/>
    </row>
    <row r="366" spans="1:17" ht="29.4" customHeight="1" x14ac:dyDescent="0.3">
      <c r="A366" s="5"/>
      <c r="F366" s="22" t="s">
        <v>94</v>
      </c>
      <c r="G366" s="22"/>
      <c r="H366" s="2"/>
      <c r="I366" s="21" t="s">
        <v>112</v>
      </c>
      <c r="J366" s="21"/>
      <c r="K366" s="21"/>
      <c r="M366" s="1" t="str">
        <f t="shared" ref="M366" si="793">IF(I366="It's on the wish list!","✓","")</f>
        <v>✓</v>
      </c>
      <c r="N366" s="1" t="str">
        <f t="shared" ref="N366" si="794">IF(I366="I'm planning it!  Chill out!","✓","")</f>
        <v/>
      </c>
      <c r="O366" s="1" t="str">
        <f t="shared" ref="O366" si="795">IF(I366="I transited through.  That counts, right?","✓","")</f>
        <v/>
      </c>
      <c r="P366" s="1" t="str">
        <f t="shared" si="719"/>
        <v/>
      </c>
      <c r="Q366" s="1" t="str">
        <f t="shared" ref="Q366" si="796">IF(I366="Neeever gonna happen","✓","")</f>
        <v/>
      </c>
    </row>
    <row r="367" spans="1:17" x14ac:dyDescent="0.3">
      <c r="A367" s="5"/>
      <c r="F367" s="15"/>
      <c r="G367" s="15"/>
      <c r="H367" s="2"/>
      <c r="K367" s="13"/>
      <c r="P367" s="2"/>
      <c r="Q367" s="2"/>
    </row>
    <row r="368" spans="1:17" ht="29.4" customHeight="1" x14ac:dyDescent="0.3">
      <c r="A368" s="5"/>
      <c r="F368" s="22" t="s">
        <v>95</v>
      </c>
      <c r="G368" s="22"/>
      <c r="H368" s="2"/>
      <c r="I368" s="21" t="s">
        <v>112</v>
      </c>
      <c r="J368" s="21"/>
      <c r="K368" s="21"/>
      <c r="M368" s="1" t="str">
        <f t="shared" ref="M368" si="797">IF(I368="It's on the wish list!","✓","")</f>
        <v>✓</v>
      </c>
      <c r="N368" s="1" t="str">
        <f t="shared" ref="N368" si="798">IF(I368="I'm planning it!  Chill out!","✓","")</f>
        <v/>
      </c>
      <c r="O368" s="1" t="str">
        <f t="shared" ref="O368" si="799">IF(I368="I transited through.  That counts, right?","✓","")</f>
        <v/>
      </c>
      <c r="P368" s="1" t="str">
        <f t="shared" si="724"/>
        <v/>
      </c>
      <c r="Q368" s="1" t="str">
        <f t="shared" ref="Q368" si="800">IF(I368="Neeever gonna happen","✓","")</f>
        <v/>
      </c>
    </row>
    <row r="369" spans="1:17" x14ac:dyDescent="0.3">
      <c r="A369" s="5"/>
      <c r="F369" s="15"/>
      <c r="G369" s="15"/>
      <c r="H369" s="2"/>
      <c r="K369" s="13"/>
      <c r="P369" s="2"/>
      <c r="Q369" s="2"/>
    </row>
    <row r="370" spans="1:17" ht="29.4" customHeight="1" x14ac:dyDescent="0.3">
      <c r="A370" s="5"/>
      <c r="F370" s="22" t="s">
        <v>96</v>
      </c>
      <c r="G370" s="22"/>
      <c r="H370" s="2"/>
      <c r="I370" s="21" t="s">
        <v>112</v>
      </c>
      <c r="J370" s="21"/>
      <c r="K370" s="21"/>
      <c r="M370" s="1" t="str">
        <f t="shared" ref="M370" si="801">IF(I370="It's on the wish list!","✓","")</f>
        <v>✓</v>
      </c>
      <c r="N370" s="1" t="str">
        <f t="shared" ref="N370" si="802">IF(I370="I'm planning it!  Chill out!","✓","")</f>
        <v/>
      </c>
      <c r="O370" s="1" t="str">
        <f t="shared" ref="O370" si="803">IF(I370="I transited through.  That counts, right?","✓","")</f>
        <v/>
      </c>
      <c r="P370" s="1" t="str">
        <f t="shared" si="729"/>
        <v/>
      </c>
      <c r="Q370" s="1" t="str">
        <f t="shared" ref="Q370" si="804">IF(I370="Neeever gonna happen","✓","")</f>
        <v/>
      </c>
    </row>
    <row r="371" spans="1:17" x14ac:dyDescent="0.3">
      <c r="A371" s="5"/>
      <c r="F371" s="15"/>
      <c r="G371" s="15"/>
      <c r="H371" s="2"/>
      <c r="K371" s="13"/>
      <c r="P371" s="2"/>
      <c r="Q371" s="2"/>
    </row>
    <row r="372" spans="1:17" ht="29.4" customHeight="1" x14ac:dyDescent="0.3">
      <c r="A372" s="5"/>
      <c r="F372" s="22" t="s">
        <v>97</v>
      </c>
      <c r="G372" s="22"/>
      <c r="H372" s="2"/>
      <c r="I372" s="21" t="s">
        <v>112</v>
      </c>
      <c r="J372" s="21"/>
      <c r="K372" s="21"/>
      <c r="M372" s="1" t="str">
        <f t="shared" ref="M372" si="805">IF(I372="It's on the wish list!","✓","")</f>
        <v>✓</v>
      </c>
      <c r="N372" s="1" t="str">
        <f t="shared" ref="N372" si="806">IF(I372="I'm planning it!  Chill out!","✓","")</f>
        <v/>
      </c>
      <c r="O372" s="1" t="str">
        <f t="shared" ref="O372" si="807">IF(I372="I transited through.  That counts, right?","✓","")</f>
        <v/>
      </c>
      <c r="P372" s="1" t="str">
        <f t="shared" si="719"/>
        <v/>
      </c>
      <c r="Q372" s="1" t="str">
        <f t="shared" ref="Q372" si="808">IF(I372="Neeever gonna happen","✓","")</f>
        <v/>
      </c>
    </row>
    <row r="373" spans="1:17" x14ac:dyDescent="0.3">
      <c r="A373" s="5"/>
      <c r="F373" s="15"/>
      <c r="G373" s="15"/>
      <c r="H373" s="2"/>
      <c r="K373" s="13"/>
      <c r="P373" s="2"/>
      <c r="Q373" s="2"/>
    </row>
    <row r="374" spans="1:17" ht="29.4" customHeight="1" x14ac:dyDescent="0.3">
      <c r="A374" s="5"/>
      <c r="F374" s="22" t="s">
        <v>98</v>
      </c>
      <c r="G374" s="22"/>
      <c r="H374" s="2"/>
      <c r="I374" s="21" t="s">
        <v>112</v>
      </c>
      <c r="J374" s="21"/>
      <c r="K374" s="21"/>
      <c r="M374" s="1" t="str">
        <f t="shared" ref="M374" si="809">IF(I374="It's on the wish list!","✓","")</f>
        <v>✓</v>
      </c>
      <c r="N374" s="1" t="str">
        <f t="shared" ref="N374" si="810">IF(I374="I'm planning it!  Chill out!","✓","")</f>
        <v/>
      </c>
      <c r="O374" s="1" t="str">
        <f t="shared" ref="O374" si="811">IF(I374="I transited through.  That counts, right?","✓","")</f>
        <v/>
      </c>
      <c r="P374" s="1" t="str">
        <f t="shared" si="724"/>
        <v/>
      </c>
      <c r="Q374" s="1" t="str">
        <f t="shared" ref="Q374" si="812">IF(I374="Neeever gonna happen","✓","")</f>
        <v/>
      </c>
    </row>
    <row r="375" spans="1:17" x14ac:dyDescent="0.3">
      <c r="A375" s="5"/>
      <c r="F375" s="15"/>
      <c r="G375" s="15"/>
      <c r="H375" s="2"/>
      <c r="K375" s="13"/>
      <c r="P375" s="2"/>
      <c r="Q375" s="2"/>
    </row>
    <row r="376" spans="1:17" ht="29.4" customHeight="1" x14ac:dyDescent="0.3">
      <c r="A376" s="5"/>
      <c r="F376" s="22" t="s">
        <v>99</v>
      </c>
      <c r="G376" s="22"/>
      <c r="H376" s="2"/>
      <c r="I376" s="21" t="s">
        <v>112</v>
      </c>
      <c r="J376" s="21"/>
      <c r="K376" s="21"/>
      <c r="M376" s="1" t="str">
        <f t="shared" ref="M376" si="813">IF(I376="It's on the wish list!","✓","")</f>
        <v>✓</v>
      </c>
      <c r="N376" s="1" t="str">
        <f t="shared" ref="N376" si="814">IF(I376="I'm planning it!  Chill out!","✓","")</f>
        <v/>
      </c>
      <c r="O376" s="1" t="str">
        <f t="shared" ref="O376" si="815">IF(I376="I transited through.  That counts, right?","✓","")</f>
        <v/>
      </c>
      <c r="P376" s="1" t="str">
        <f t="shared" ref="P376" si="816">IF(I376="Done!  That one's ticked!","✓","")</f>
        <v/>
      </c>
      <c r="Q376" s="1" t="str">
        <f t="shared" ref="Q376" si="817">IF(I376="Neeever gonna happen","✓","")</f>
        <v/>
      </c>
    </row>
    <row r="377" spans="1:17" x14ac:dyDescent="0.3">
      <c r="A377" s="5"/>
      <c r="F377" s="15"/>
      <c r="G377" s="15"/>
      <c r="H377" s="2"/>
      <c r="K377" s="13"/>
      <c r="P377" s="2"/>
      <c r="Q377" s="2"/>
    </row>
    <row r="378" spans="1:17" ht="29.4" customHeight="1" x14ac:dyDescent="0.3">
      <c r="A378" s="5"/>
      <c r="F378" s="22" t="s">
        <v>100</v>
      </c>
      <c r="G378" s="22"/>
      <c r="H378" s="2"/>
      <c r="I378" s="21" t="s">
        <v>112</v>
      </c>
      <c r="J378" s="21"/>
      <c r="K378" s="21"/>
      <c r="M378" s="1" t="str">
        <f t="shared" ref="M378" si="818">IF(I378="It's on the wish list!","✓","")</f>
        <v>✓</v>
      </c>
      <c r="N378" s="1" t="str">
        <f t="shared" ref="N378" si="819">IF(I378="I'm planning it!  Chill out!","✓","")</f>
        <v/>
      </c>
      <c r="O378" s="1" t="str">
        <f t="shared" ref="O378" si="820">IF(I378="I transited through.  That counts, right?","✓","")</f>
        <v/>
      </c>
      <c r="P378" s="1" t="str">
        <f t="shared" si="704"/>
        <v/>
      </c>
      <c r="Q378" s="1" t="str">
        <f t="shared" ref="Q378" si="821">IF(I378="Neeever gonna happen","✓","")</f>
        <v/>
      </c>
    </row>
    <row r="379" spans="1:17" x14ac:dyDescent="0.3">
      <c r="A379" s="5"/>
      <c r="F379" s="15"/>
      <c r="G379" s="15"/>
      <c r="H379" s="2"/>
      <c r="K379" s="13"/>
      <c r="P379" s="2"/>
      <c r="Q379" s="2"/>
    </row>
    <row r="380" spans="1:17" ht="29.4" customHeight="1" x14ac:dyDescent="0.3">
      <c r="A380" s="5"/>
      <c r="F380" s="22" t="s">
        <v>101</v>
      </c>
      <c r="G380" s="22"/>
      <c r="H380" s="2"/>
      <c r="I380" s="21" t="s">
        <v>112</v>
      </c>
      <c r="J380" s="21"/>
      <c r="K380" s="21"/>
      <c r="M380" s="1" t="str">
        <f t="shared" ref="M380" si="822">IF(I380="It's on the wish list!","✓","")</f>
        <v>✓</v>
      </c>
      <c r="N380" s="1" t="str">
        <f t="shared" ref="N380" si="823">IF(I380="I'm planning it!  Chill out!","✓","")</f>
        <v/>
      </c>
      <c r="O380" s="1" t="str">
        <f t="shared" ref="O380" si="824">IF(I380="I transited through.  That counts, right?","✓","")</f>
        <v/>
      </c>
      <c r="P380" s="1" t="str">
        <f t="shared" si="709"/>
        <v/>
      </c>
      <c r="Q380" s="1" t="str">
        <f t="shared" ref="Q380" si="825">IF(I380="Neeever gonna happen","✓","")</f>
        <v/>
      </c>
    </row>
    <row r="381" spans="1:17" x14ac:dyDescent="0.3">
      <c r="A381" s="5"/>
      <c r="F381" s="15"/>
      <c r="G381" s="15"/>
      <c r="H381" s="2"/>
      <c r="K381" s="13"/>
      <c r="P381" s="2"/>
      <c r="Q381" s="2"/>
    </row>
    <row r="382" spans="1:17" ht="29.4" customHeight="1" x14ac:dyDescent="0.3">
      <c r="A382" s="5"/>
      <c r="F382" s="22" t="s">
        <v>161</v>
      </c>
      <c r="G382" s="22"/>
      <c r="H382" s="2"/>
      <c r="I382" s="21" t="s">
        <v>112</v>
      </c>
      <c r="J382" s="21"/>
      <c r="K382" s="21"/>
      <c r="M382" s="1" t="str">
        <f t="shared" ref="M382" si="826">IF(I382="It's on the wish list!","✓","")</f>
        <v>✓</v>
      </c>
      <c r="N382" s="1" t="str">
        <f t="shared" ref="N382" si="827">IF(I382="I'm planning it!  Chill out!","✓","")</f>
        <v/>
      </c>
      <c r="O382" s="1" t="str">
        <f t="shared" ref="O382" si="828">IF(I382="I transited through.  That counts, right?","✓","")</f>
        <v/>
      </c>
      <c r="P382" s="1" t="str">
        <f t="shared" si="714"/>
        <v/>
      </c>
      <c r="Q382" s="1" t="str">
        <f t="shared" ref="Q382" si="829">IF(I382="Neeever gonna happen","✓","")</f>
        <v/>
      </c>
    </row>
    <row r="383" spans="1:17" x14ac:dyDescent="0.3">
      <c r="A383" s="5"/>
      <c r="F383" s="15"/>
      <c r="G383" s="15"/>
      <c r="H383" s="2"/>
      <c r="K383" s="13"/>
      <c r="P383" s="2"/>
      <c r="Q383" s="2"/>
    </row>
    <row r="384" spans="1:17" ht="29.4" customHeight="1" x14ac:dyDescent="0.3">
      <c r="A384" s="5"/>
      <c r="F384" s="22" t="s">
        <v>102</v>
      </c>
      <c r="G384" s="22"/>
      <c r="H384" s="2"/>
      <c r="I384" s="21" t="s">
        <v>112</v>
      </c>
      <c r="J384" s="21"/>
      <c r="K384" s="21"/>
      <c r="M384" s="1" t="str">
        <f t="shared" ref="M384" si="830">IF(I384="It's on the wish list!","✓","")</f>
        <v>✓</v>
      </c>
      <c r="N384" s="1" t="str">
        <f t="shared" ref="N384" si="831">IF(I384="I'm planning it!  Chill out!","✓","")</f>
        <v/>
      </c>
      <c r="O384" s="1" t="str">
        <f t="shared" ref="O384" si="832">IF(I384="I transited through.  That counts, right?","✓","")</f>
        <v/>
      </c>
      <c r="P384" s="1" t="str">
        <f t="shared" si="719"/>
        <v/>
      </c>
      <c r="Q384" s="1" t="str">
        <f t="shared" ref="Q384" si="833">IF(I384="Neeever gonna happen","✓","")</f>
        <v/>
      </c>
    </row>
    <row r="385" spans="1:17" x14ac:dyDescent="0.3">
      <c r="A385" s="5"/>
      <c r="F385" s="15"/>
      <c r="G385" s="15"/>
      <c r="H385" s="2"/>
      <c r="K385" s="13"/>
      <c r="P385" s="2"/>
      <c r="Q385" s="2"/>
    </row>
    <row r="386" spans="1:17" ht="29.4" customHeight="1" x14ac:dyDescent="0.3">
      <c r="A386" s="5"/>
      <c r="F386" s="22" t="s">
        <v>103</v>
      </c>
      <c r="G386" s="22"/>
      <c r="H386" s="2"/>
      <c r="I386" s="21" t="s">
        <v>112</v>
      </c>
      <c r="J386" s="21"/>
      <c r="K386" s="21"/>
      <c r="M386" s="1" t="str">
        <f t="shared" ref="M386" si="834">IF(I386="It's on the wish list!","✓","")</f>
        <v>✓</v>
      </c>
      <c r="N386" s="1" t="str">
        <f t="shared" ref="N386" si="835">IF(I386="I'm planning it!  Chill out!","✓","")</f>
        <v/>
      </c>
      <c r="O386" s="1" t="str">
        <f t="shared" ref="O386" si="836">IF(I386="I transited through.  That counts, right?","✓","")</f>
        <v/>
      </c>
      <c r="P386" s="1" t="str">
        <f t="shared" si="724"/>
        <v/>
      </c>
      <c r="Q386" s="1" t="str">
        <f t="shared" ref="Q386" si="837">IF(I386="Neeever gonna happen","✓","")</f>
        <v/>
      </c>
    </row>
    <row r="387" spans="1:17" x14ac:dyDescent="0.3">
      <c r="A387" s="5"/>
      <c r="F387" s="15"/>
      <c r="G387" s="15"/>
      <c r="H387" s="2"/>
      <c r="K387" s="13"/>
      <c r="P387" s="2"/>
      <c r="Q387" s="2"/>
    </row>
    <row r="388" spans="1:17" ht="29.4" customHeight="1" x14ac:dyDescent="0.3">
      <c r="A388" s="5"/>
      <c r="F388" s="22" t="s">
        <v>104</v>
      </c>
      <c r="G388" s="22"/>
      <c r="H388" s="2"/>
      <c r="I388" s="21" t="s">
        <v>112</v>
      </c>
      <c r="J388" s="21"/>
      <c r="K388" s="21"/>
      <c r="M388" s="1" t="str">
        <f t="shared" ref="M388" si="838">IF(I388="It's on the wish list!","✓","")</f>
        <v>✓</v>
      </c>
      <c r="N388" s="1" t="str">
        <f t="shared" ref="N388" si="839">IF(I388="I'm planning it!  Chill out!","✓","")</f>
        <v/>
      </c>
      <c r="O388" s="1" t="str">
        <f t="shared" ref="O388" si="840">IF(I388="I transited through.  That counts, right?","✓","")</f>
        <v/>
      </c>
      <c r="P388" s="1" t="str">
        <f t="shared" si="729"/>
        <v/>
      </c>
      <c r="Q388" s="1" t="str">
        <f t="shared" ref="Q388" si="841">IF(I388="Neeever gonna happen","✓","")</f>
        <v/>
      </c>
    </row>
    <row r="389" spans="1:17" x14ac:dyDescent="0.3">
      <c r="A389" s="5"/>
      <c r="F389" s="15"/>
      <c r="G389" s="15"/>
      <c r="H389" s="2"/>
      <c r="K389" s="13"/>
      <c r="P389" s="2"/>
      <c r="Q389" s="2"/>
    </row>
    <row r="390" spans="1:17" ht="29.4" customHeight="1" x14ac:dyDescent="0.3">
      <c r="A390" s="5"/>
      <c r="F390" s="22" t="s">
        <v>105</v>
      </c>
      <c r="G390" s="22"/>
      <c r="H390" s="2"/>
      <c r="I390" s="21" t="s">
        <v>112</v>
      </c>
      <c r="J390" s="21"/>
      <c r="K390" s="21"/>
      <c r="M390" s="1" t="str">
        <f t="shared" ref="M390" si="842">IF(I390="It's on the wish list!","✓","")</f>
        <v>✓</v>
      </c>
      <c r="N390" s="1" t="str">
        <f t="shared" ref="N390" si="843">IF(I390="I'm planning it!  Chill out!","✓","")</f>
        <v/>
      </c>
      <c r="O390" s="1" t="str">
        <f t="shared" ref="O390" si="844">IF(I390="I transited through.  That counts, right?","✓","")</f>
        <v/>
      </c>
      <c r="P390" s="1" t="str">
        <f t="shared" si="719"/>
        <v/>
      </c>
      <c r="Q390" s="1" t="str">
        <f t="shared" ref="Q390" si="845">IF(I390="Neeever gonna happen","✓","")</f>
        <v/>
      </c>
    </row>
    <row r="391" spans="1:17" x14ac:dyDescent="0.3">
      <c r="A391" s="5"/>
      <c r="F391" s="15"/>
      <c r="G391" s="15"/>
      <c r="H391" s="2"/>
      <c r="K391" s="13"/>
      <c r="P391" s="2"/>
      <c r="Q391" s="2"/>
    </row>
    <row r="392" spans="1:17" ht="29.4" customHeight="1" x14ac:dyDescent="0.3">
      <c r="A392" s="5"/>
      <c r="F392" s="22" t="s">
        <v>106</v>
      </c>
      <c r="G392" s="22"/>
      <c r="H392" s="2"/>
      <c r="I392" s="21" t="s">
        <v>112</v>
      </c>
      <c r="J392" s="21"/>
      <c r="K392" s="21"/>
      <c r="M392" s="1" t="str">
        <f t="shared" ref="M392" si="846">IF(I392="It's on the wish list!","✓","")</f>
        <v>✓</v>
      </c>
      <c r="N392" s="1" t="str">
        <f t="shared" ref="N392" si="847">IF(I392="I'm planning it!  Chill out!","✓","")</f>
        <v/>
      </c>
      <c r="O392" s="1" t="str">
        <f t="shared" ref="O392" si="848">IF(I392="I transited through.  That counts, right?","✓","")</f>
        <v/>
      </c>
      <c r="P392" s="1" t="str">
        <f t="shared" si="724"/>
        <v/>
      </c>
      <c r="Q392" s="1" t="str">
        <f t="shared" ref="Q392" si="849">IF(I392="Neeever gonna happen","✓","")</f>
        <v/>
      </c>
    </row>
    <row r="393" spans="1:17" x14ac:dyDescent="0.3">
      <c r="A393" s="5"/>
      <c r="F393" s="15"/>
      <c r="G393" s="15"/>
      <c r="H393" s="2"/>
      <c r="K393" s="13"/>
      <c r="P393" s="2"/>
      <c r="Q393" s="2"/>
    </row>
    <row r="394" spans="1:17" ht="29.4" customHeight="1" x14ac:dyDescent="0.3">
      <c r="A394" s="5"/>
      <c r="F394" s="22" t="s">
        <v>107</v>
      </c>
      <c r="G394" s="22"/>
      <c r="H394" s="2"/>
      <c r="I394" s="21" t="s">
        <v>112</v>
      </c>
      <c r="J394" s="21"/>
      <c r="K394" s="21"/>
      <c r="M394" s="1" t="str">
        <f t="shared" ref="M394" si="850">IF(I394="It's on the wish list!","✓","")</f>
        <v>✓</v>
      </c>
      <c r="N394" s="1" t="str">
        <f t="shared" ref="N394" si="851">IF(I394="I'm planning it!  Chill out!","✓","")</f>
        <v/>
      </c>
      <c r="O394" s="1" t="str">
        <f t="shared" ref="O394" si="852">IF(I394="I transited through.  That counts, right?","✓","")</f>
        <v/>
      </c>
      <c r="P394" s="1" t="str">
        <f t="shared" ref="P394" si="853">IF(I394="Done!  That one's ticked!","✓","")</f>
        <v/>
      </c>
      <c r="Q394" s="1" t="str">
        <f t="shared" ref="Q394" si="854">IF(I394="Neeever gonna happen","✓","")</f>
        <v/>
      </c>
    </row>
    <row r="395" spans="1:17" x14ac:dyDescent="0.3">
      <c r="A395" s="5"/>
      <c r="F395" s="15"/>
      <c r="G395" s="15"/>
      <c r="H395" s="2"/>
      <c r="K395" s="13"/>
      <c r="P395" s="2"/>
      <c r="Q395" s="2"/>
    </row>
    <row r="396" spans="1:17" ht="29.4" customHeight="1" x14ac:dyDescent="0.3">
      <c r="A396" s="5"/>
      <c r="F396" s="22" t="s">
        <v>108</v>
      </c>
      <c r="G396" s="22"/>
      <c r="H396" s="2"/>
      <c r="I396" s="21" t="s">
        <v>112</v>
      </c>
      <c r="J396" s="21"/>
      <c r="K396" s="21"/>
      <c r="M396" s="1" t="str">
        <f t="shared" ref="M396" si="855">IF(I396="It's on the wish list!","✓","")</f>
        <v>✓</v>
      </c>
      <c r="N396" s="1" t="str">
        <f t="shared" ref="N396" si="856">IF(I396="I'm planning it!  Chill out!","✓","")</f>
        <v/>
      </c>
      <c r="O396" s="1" t="str">
        <f t="shared" ref="O396" si="857">IF(I396="I transited through.  That counts, right?","✓","")</f>
        <v/>
      </c>
      <c r="P396" s="1" t="str">
        <f t="shared" ref="P396:P434" si="858">IF(I396="Done!  That one's ticked!","✓","")</f>
        <v/>
      </c>
      <c r="Q396" s="1" t="str">
        <f t="shared" ref="Q396" si="859">IF(I396="Neeever gonna happen","✓","")</f>
        <v/>
      </c>
    </row>
    <row r="397" spans="1:17" x14ac:dyDescent="0.3">
      <c r="A397" s="5"/>
      <c r="F397" s="15"/>
      <c r="G397" s="15"/>
      <c r="H397" s="2"/>
      <c r="K397" s="13"/>
      <c r="P397" s="2"/>
      <c r="Q397" s="2"/>
    </row>
    <row r="398" spans="1:17" ht="29.4" customHeight="1" x14ac:dyDescent="0.3">
      <c r="A398" s="5"/>
      <c r="F398" s="22" t="s">
        <v>109</v>
      </c>
      <c r="G398" s="22"/>
      <c r="H398" s="2"/>
      <c r="I398" s="21" t="s">
        <v>112</v>
      </c>
      <c r="J398" s="21"/>
      <c r="K398" s="21"/>
      <c r="M398" s="1" t="str">
        <f t="shared" ref="M398" si="860">IF(I398="It's on the wish list!","✓","")</f>
        <v>✓</v>
      </c>
      <c r="N398" s="1" t="str">
        <f t="shared" ref="N398" si="861">IF(I398="I'm planning it!  Chill out!","✓","")</f>
        <v/>
      </c>
      <c r="O398" s="1" t="str">
        <f t="shared" ref="O398" si="862">IF(I398="I transited through.  That counts, right?","✓","")</f>
        <v/>
      </c>
      <c r="P398" s="1" t="str">
        <f t="shared" ref="P398:P418" si="863">IF(I398="Done!  That one's ticked!","✓","")</f>
        <v/>
      </c>
      <c r="Q398" s="1" t="str">
        <f t="shared" ref="Q398" si="864">IF(I398="Neeever gonna happen","✓","")</f>
        <v/>
      </c>
    </row>
    <row r="399" spans="1:17" x14ac:dyDescent="0.3">
      <c r="A399" s="5"/>
      <c r="F399" s="15"/>
      <c r="G399" s="15"/>
      <c r="H399" s="2"/>
      <c r="K399" s="13"/>
      <c r="P399" s="2"/>
      <c r="Q399" s="2"/>
    </row>
    <row r="400" spans="1:17" ht="29.4" customHeight="1" x14ac:dyDescent="0.3">
      <c r="A400" s="5"/>
      <c r="F400" s="22" t="s">
        <v>110</v>
      </c>
      <c r="G400" s="22"/>
      <c r="H400" s="2"/>
      <c r="I400" s="21" t="s">
        <v>112</v>
      </c>
      <c r="J400" s="21"/>
      <c r="K400" s="21"/>
      <c r="M400" s="1" t="str">
        <f t="shared" ref="M400" si="865">IF(I400="It's on the wish list!","✓","")</f>
        <v>✓</v>
      </c>
      <c r="N400" s="1" t="str">
        <f t="shared" ref="N400" si="866">IF(I400="I'm planning it!  Chill out!","✓","")</f>
        <v/>
      </c>
      <c r="O400" s="1" t="str">
        <f t="shared" ref="O400" si="867">IF(I400="I transited through.  That counts, right?","✓","")</f>
        <v/>
      </c>
      <c r="P400" s="1" t="str">
        <f t="shared" ref="P400:P420" si="868">IF(I400="Done!  That one's ticked!","✓","")</f>
        <v/>
      </c>
      <c r="Q400" s="1" t="str">
        <f t="shared" ref="Q400" si="869">IF(I400="Neeever gonna happen","✓","")</f>
        <v/>
      </c>
    </row>
    <row r="401" spans="1:17" x14ac:dyDescent="0.3">
      <c r="A401" s="5"/>
      <c r="F401" s="15"/>
      <c r="G401" s="15"/>
      <c r="H401" s="2"/>
      <c r="K401" s="13"/>
      <c r="P401" s="2"/>
      <c r="Q401" s="2"/>
    </row>
    <row r="402" spans="1:17" ht="29.4" customHeight="1" x14ac:dyDescent="0.3">
      <c r="A402" s="5"/>
      <c r="F402" s="22" t="s">
        <v>111</v>
      </c>
      <c r="G402" s="22"/>
      <c r="H402" s="2"/>
      <c r="I402" s="21" t="s">
        <v>112</v>
      </c>
      <c r="J402" s="21"/>
      <c r="K402" s="21"/>
      <c r="M402" s="1" t="str">
        <f t="shared" ref="M402" si="870">IF(I402="It's on the wish list!","✓","")</f>
        <v>✓</v>
      </c>
      <c r="N402" s="1" t="str">
        <f t="shared" ref="N402" si="871">IF(I402="I'm planning it!  Chill out!","✓","")</f>
        <v/>
      </c>
      <c r="O402" s="1" t="str">
        <f t="shared" ref="O402" si="872">IF(I402="I transited through.  That counts, right?","✓","")</f>
        <v/>
      </c>
      <c r="P402" s="1" t="str">
        <f t="shared" ref="P402:P428" si="873">IF(I402="Done!  That one's ticked!","✓","")</f>
        <v/>
      </c>
      <c r="Q402" s="1" t="str">
        <f t="shared" ref="Q402" si="874">IF(I402="Neeever gonna happen","✓","")</f>
        <v/>
      </c>
    </row>
    <row r="403" spans="1:17" x14ac:dyDescent="0.3">
      <c r="A403" s="5"/>
      <c r="F403" s="15"/>
      <c r="G403" s="15"/>
      <c r="H403" s="2"/>
      <c r="K403" s="13"/>
      <c r="P403" s="2"/>
      <c r="Q403" s="2"/>
    </row>
    <row r="404" spans="1:17" ht="29.4" customHeight="1" x14ac:dyDescent="0.3">
      <c r="A404" s="5"/>
      <c r="C404" s="20" t="s">
        <v>212</v>
      </c>
      <c r="D404" s="20"/>
      <c r="F404" s="22" t="s">
        <v>2</v>
      </c>
      <c r="G404" s="22"/>
      <c r="H404" s="2"/>
      <c r="I404" s="21" t="s">
        <v>112</v>
      </c>
      <c r="J404" s="21"/>
      <c r="K404" s="21"/>
      <c r="M404" s="1" t="str">
        <f t="shared" ref="M404" si="875">IF(I404="It's on the wish list!","✓","")</f>
        <v>✓</v>
      </c>
      <c r="N404" s="1" t="str">
        <f t="shared" ref="N404" si="876">IF(I404="I'm planning it!  Chill out!","✓","")</f>
        <v/>
      </c>
      <c r="O404" s="1" t="str">
        <f t="shared" ref="O404" si="877">IF(I404="I transited through.  That counts, right?","✓","")</f>
        <v/>
      </c>
      <c r="P404" s="1" t="str">
        <f t="shared" ref="P404:P430" si="878">IF(I404="Done!  That one's ticked!","✓","")</f>
        <v/>
      </c>
      <c r="Q404" s="1" t="str">
        <f t="shared" ref="Q404" si="879">IF(I404="Neeever gonna happen","✓","")</f>
        <v/>
      </c>
    </row>
    <row r="405" spans="1:17" x14ac:dyDescent="0.3">
      <c r="A405" s="5"/>
      <c r="F405" s="15"/>
      <c r="G405" s="15"/>
      <c r="H405" s="2"/>
      <c r="K405" s="13"/>
      <c r="P405" s="2"/>
      <c r="Q405" s="2"/>
    </row>
    <row r="406" spans="1:17" ht="29.4" customHeight="1" x14ac:dyDescent="0.3">
      <c r="A406" s="5"/>
      <c r="F406" s="22" t="s">
        <v>218</v>
      </c>
      <c r="G406" s="22"/>
      <c r="H406" s="2"/>
      <c r="I406" s="21" t="s">
        <v>112</v>
      </c>
      <c r="J406" s="21"/>
      <c r="K406" s="21"/>
      <c r="M406" s="1" t="str">
        <f t="shared" ref="M406" si="880">IF(I406="It's on the wish list!","✓","")</f>
        <v>✓</v>
      </c>
      <c r="N406" s="1" t="str">
        <f t="shared" ref="N406" si="881">IF(I406="I'm planning it!  Chill out!","✓","")</f>
        <v/>
      </c>
      <c r="O406" s="1" t="str">
        <f t="shared" ref="O406" si="882">IF(I406="I transited through.  That counts, right?","✓","")</f>
        <v/>
      </c>
      <c r="P406" s="1" t="str">
        <f t="shared" ref="P406" si="883">IF(I406="Done!  That one's ticked!","✓","")</f>
        <v/>
      </c>
      <c r="Q406" s="1" t="str">
        <f t="shared" ref="Q406" si="884">IF(I406="Neeever gonna happen","✓","")</f>
        <v/>
      </c>
    </row>
    <row r="407" spans="1:17" x14ac:dyDescent="0.3">
      <c r="A407" s="5"/>
      <c r="F407" s="15"/>
      <c r="G407" s="15"/>
      <c r="H407" s="2"/>
      <c r="K407" s="13"/>
      <c r="P407" s="2"/>
      <c r="Q407" s="2"/>
    </row>
    <row r="408" spans="1:17" ht="29.4" customHeight="1" x14ac:dyDescent="0.3">
      <c r="A408" s="5"/>
      <c r="F408" s="22" t="s">
        <v>220</v>
      </c>
      <c r="G408" s="22"/>
      <c r="H408" s="2"/>
      <c r="I408" s="21" t="s">
        <v>112</v>
      </c>
      <c r="J408" s="21"/>
      <c r="K408" s="21"/>
      <c r="M408" s="1" t="str">
        <f t="shared" ref="M408" si="885">IF(I408="It's on the wish list!","✓","")</f>
        <v>✓</v>
      </c>
      <c r="N408" s="1" t="str">
        <f t="shared" ref="N408" si="886">IF(I408="I'm planning it!  Chill out!","✓","")</f>
        <v/>
      </c>
      <c r="O408" s="1" t="str">
        <f t="shared" ref="O408" si="887">IF(I408="I transited through.  That counts, right?","✓","")</f>
        <v/>
      </c>
      <c r="P408" s="1" t="str">
        <f t="shared" ref="P408:P426" si="888">IF(I408="Done!  That one's ticked!","✓","")</f>
        <v/>
      </c>
      <c r="Q408" s="1" t="str">
        <f t="shared" ref="Q408" si="889">IF(I408="Neeever gonna happen","✓","")</f>
        <v/>
      </c>
    </row>
    <row r="409" spans="1:17" x14ac:dyDescent="0.3">
      <c r="A409" s="5"/>
      <c r="F409" s="15"/>
      <c r="G409" s="15"/>
      <c r="H409" s="2"/>
      <c r="K409" s="13"/>
      <c r="P409" s="2"/>
      <c r="Q409" s="2"/>
    </row>
    <row r="410" spans="1:17" ht="29.4" customHeight="1" x14ac:dyDescent="0.3">
      <c r="A410" s="5"/>
      <c r="F410" s="22" t="s">
        <v>213</v>
      </c>
      <c r="G410" s="22"/>
      <c r="H410" s="2"/>
      <c r="I410" s="21" t="s">
        <v>112</v>
      </c>
      <c r="J410" s="21"/>
      <c r="K410" s="21"/>
      <c r="M410" s="1" t="str">
        <f t="shared" ref="M410" si="890">IF(I410="It's on the wish list!","✓","")</f>
        <v>✓</v>
      </c>
      <c r="N410" s="1" t="str">
        <f t="shared" ref="N410" si="891">IF(I410="I'm planning it!  Chill out!","✓","")</f>
        <v/>
      </c>
      <c r="O410" s="1" t="str">
        <f t="shared" ref="O410" si="892">IF(I410="I transited through.  That counts, right?","✓","")</f>
        <v/>
      </c>
      <c r="P410" s="1" t="str">
        <f t="shared" si="873"/>
        <v/>
      </c>
      <c r="Q410" s="1" t="str">
        <f t="shared" ref="Q410" si="893">IF(I410="Neeever gonna happen","✓","")</f>
        <v/>
      </c>
    </row>
    <row r="411" spans="1:17" x14ac:dyDescent="0.3">
      <c r="A411" s="5"/>
      <c r="F411" s="15"/>
      <c r="G411" s="15"/>
      <c r="H411" s="2"/>
      <c r="K411" s="13"/>
      <c r="P411" s="2"/>
      <c r="Q411" s="2"/>
    </row>
    <row r="412" spans="1:17" ht="29.4" customHeight="1" x14ac:dyDescent="0.3">
      <c r="A412" s="5"/>
      <c r="F412" s="22" t="s">
        <v>214</v>
      </c>
      <c r="G412" s="22"/>
      <c r="H412" s="2"/>
      <c r="I412" s="21" t="s">
        <v>112</v>
      </c>
      <c r="J412" s="21"/>
      <c r="K412" s="21"/>
      <c r="M412" s="1" t="str">
        <f t="shared" ref="M412" si="894">IF(I412="It's on the wish list!","✓","")</f>
        <v>✓</v>
      </c>
      <c r="N412" s="1" t="str">
        <f t="shared" ref="N412" si="895">IF(I412="I'm planning it!  Chill out!","✓","")</f>
        <v/>
      </c>
      <c r="O412" s="1" t="str">
        <f t="shared" ref="O412" si="896">IF(I412="I transited through.  That counts, right?","✓","")</f>
        <v/>
      </c>
      <c r="P412" s="1" t="str">
        <f t="shared" si="878"/>
        <v/>
      </c>
      <c r="Q412" s="1" t="str">
        <f t="shared" ref="Q412" si="897">IF(I412="Neeever gonna happen","✓","")</f>
        <v/>
      </c>
    </row>
    <row r="413" spans="1:17" x14ac:dyDescent="0.3">
      <c r="A413" s="5"/>
      <c r="F413" s="15"/>
      <c r="G413" s="15"/>
      <c r="H413" s="2"/>
      <c r="K413" s="13"/>
      <c r="P413" s="2"/>
      <c r="Q413" s="2"/>
    </row>
    <row r="414" spans="1:17" ht="29.4" customHeight="1" x14ac:dyDescent="0.3">
      <c r="A414" s="5"/>
      <c r="F414" s="22" t="s">
        <v>221</v>
      </c>
      <c r="G414" s="22"/>
      <c r="H414" s="2"/>
      <c r="I414" s="21" t="s">
        <v>112</v>
      </c>
      <c r="J414" s="21"/>
      <c r="K414" s="21"/>
      <c r="M414" s="1" t="str">
        <f t="shared" ref="M414" si="898">IF(I414="It's on the wish list!","✓","")</f>
        <v>✓</v>
      </c>
      <c r="N414" s="1" t="str">
        <f t="shared" ref="N414" si="899">IF(I414="I'm planning it!  Chill out!","✓","")</f>
        <v/>
      </c>
      <c r="O414" s="1" t="str">
        <f t="shared" ref="O414" si="900">IF(I414="I transited through.  That counts, right?","✓","")</f>
        <v/>
      </c>
      <c r="P414" s="1" t="str">
        <f t="shared" ref="P414" si="901">IF(I414="Done!  That one's ticked!","✓","")</f>
        <v/>
      </c>
      <c r="Q414" s="1" t="str">
        <f t="shared" ref="Q414" si="902">IF(I414="Neeever gonna happen","✓","")</f>
        <v/>
      </c>
    </row>
    <row r="415" spans="1:17" x14ac:dyDescent="0.3">
      <c r="A415" s="5"/>
      <c r="F415" s="15"/>
      <c r="G415" s="15"/>
      <c r="H415" s="2"/>
      <c r="K415" s="13"/>
      <c r="P415" s="2"/>
      <c r="Q415" s="2"/>
    </row>
    <row r="416" spans="1:17" ht="29.4" customHeight="1" x14ac:dyDescent="0.3">
      <c r="A416" s="5"/>
      <c r="F416" s="22" t="s">
        <v>116</v>
      </c>
      <c r="G416" s="22"/>
      <c r="H416" s="2"/>
      <c r="I416" s="21" t="s">
        <v>112</v>
      </c>
      <c r="J416" s="21"/>
      <c r="K416" s="21"/>
      <c r="M416" s="1" t="str">
        <f t="shared" ref="M416" si="903">IF(I416="It's on the wish list!","✓","")</f>
        <v>✓</v>
      </c>
      <c r="N416" s="1" t="str">
        <f t="shared" ref="N416" si="904">IF(I416="I'm planning it!  Chill out!","✓","")</f>
        <v/>
      </c>
      <c r="O416" s="1" t="str">
        <f t="shared" ref="O416" si="905">IF(I416="I transited through.  That counts, right?","✓","")</f>
        <v/>
      </c>
      <c r="P416" s="1" t="str">
        <f t="shared" si="858"/>
        <v/>
      </c>
      <c r="Q416" s="1" t="str">
        <f t="shared" ref="Q416" si="906">IF(I416="Neeever gonna happen","✓","")</f>
        <v/>
      </c>
    </row>
    <row r="417" spans="1:17" x14ac:dyDescent="0.3">
      <c r="A417" s="5"/>
      <c r="F417" s="15"/>
      <c r="G417" s="15"/>
      <c r="H417" s="2"/>
      <c r="K417" s="13"/>
      <c r="P417" s="2"/>
      <c r="Q417" s="2"/>
    </row>
    <row r="418" spans="1:17" ht="29.4" customHeight="1" x14ac:dyDescent="0.3">
      <c r="A418" s="5"/>
      <c r="F418" s="22" t="s">
        <v>119</v>
      </c>
      <c r="G418" s="22"/>
      <c r="H418" s="2"/>
      <c r="I418" s="21" t="s">
        <v>112</v>
      </c>
      <c r="J418" s="21"/>
      <c r="K418" s="21"/>
      <c r="M418" s="1" t="str">
        <f t="shared" ref="M418" si="907">IF(I418="It's on the wish list!","✓","")</f>
        <v>✓</v>
      </c>
      <c r="N418" s="1" t="str">
        <f t="shared" ref="N418" si="908">IF(I418="I'm planning it!  Chill out!","✓","")</f>
        <v/>
      </c>
      <c r="O418" s="1" t="str">
        <f t="shared" ref="O418" si="909">IF(I418="I transited through.  That counts, right?","✓","")</f>
        <v/>
      </c>
      <c r="P418" s="1" t="str">
        <f t="shared" si="863"/>
        <v/>
      </c>
      <c r="Q418" s="1" t="str">
        <f t="shared" ref="Q418" si="910">IF(I418="Neeever gonna happen","✓","")</f>
        <v/>
      </c>
    </row>
    <row r="419" spans="1:17" x14ac:dyDescent="0.3">
      <c r="A419" s="5"/>
      <c r="F419" s="15"/>
      <c r="G419" s="15"/>
      <c r="H419" s="2"/>
      <c r="K419" s="13"/>
      <c r="P419" s="2"/>
      <c r="Q419" s="2"/>
    </row>
    <row r="420" spans="1:17" ht="29.4" customHeight="1" x14ac:dyDescent="0.3">
      <c r="A420" s="5"/>
      <c r="F420" s="22" t="s">
        <v>117</v>
      </c>
      <c r="G420" s="22"/>
      <c r="H420" s="2"/>
      <c r="I420" s="21" t="s">
        <v>112</v>
      </c>
      <c r="J420" s="21"/>
      <c r="K420" s="21"/>
      <c r="M420" s="1" t="str">
        <f t="shared" ref="M420" si="911">IF(I420="It's on the wish list!","✓","")</f>
        <v>✓</v>
      </c>
      <c r="N420" s="1" t="str">
        <f t="shared" ref="N420" si="912">IF(I420="I'm planning it!  Chill out!","✓","")</f>
        <v/>
      </c>
      <c r="O420" s="1" t="str">
        <f t="shared" ref="O420" si="913">IF(I420="I transited through.  That counts, right?","✓","")</f>
        <v/>
      </c>
      <c r="P420" s="1" t="str">
        <f t="shared" si="868"/>
        <v/>
      </c>
      <c r="Q420" s="1" t="str">
        <f t="shared" ref="Q420" si="914">IF(I420="Neeever gonna happen","✓","")</f>
        <v/>
      </c>
    </row>
    <row r="421" spans="1:17" x14ac:dyDescent="0.3">
      <c r="A421" s="5"/>
      <c r="F421" s="15"/>
      <c r="G421" s="15"/>
      <c r="H421" s="2"/>
      <c r="K421" s="13"/>
      <c r="P421" s="2"/>
      <c r="Q421" s="2"/>
    </row>
    <row r="422" spans="1:17" ht="29.4" customHeight="1" x14ac:dyDescent="0.3">
      <c r="A422" s="5"/>
      <c r="F422" s="22" t="s">
        <v>120</v>
      </c>
      <c r="G422" s="22"/>
      <c r="H422" s="2"/>
      <c r="I422" s="21" t="s">
        <v>112</v>
      </c>
      <c r="J422" s="21"/>
      <c r="K422" s="21"/>
      <c r="M422" s="1" t="str">
        <f t="shared" ref="M422" si="915">IF(I422="It's on the wish list!","✓","")</f>
        <v>✓</v>
      </c>
      <c r="N422" s="1" t="str">
        <f t="shared" ref="N422" si="916">IF(I422="I'm planning it!  Chill out!","✓","")</f>
        <v/>
      </c>
      <c r="O422" s="1" t="str">
        <f t="shared" ref="O422" si="917">IF(I422="I transited through.  That counts, right?","✓","")</f>
        <v/>
      </c>
      <c r="P422" s="1" t="str">
        <f t="shared" si="873"/>
        <v/>
      </c>
      <c r="Q422" s="1" t="str">
        <f t="shared" ref="Q422" si="918">IF(I422="Neeever gonna happen","✓","")</f>
        <v/>
      </c>
    </row>
    <row r="423" spans="1:17" x14ac:dyDescent="0.3">
      <c r="A423" s="5"/>
      <c r="F423" s="15"/>
      <c r="G423" s="15"/>
      <c r="H423" s="2"/>
      <c r="K423" s="13"/>
      <c r="P423" s="2"/>
      <c r="Q423" s="2"/>
    </row>
    <row r="424" spans="1:17" ht="29.4" customHeight="1" x14ac:dyDescent="0.3">
      <c r="A424" s="5"/>
      <c r="F424" s="22" t="s">
        <v>115</v>
      </c>
      <c r="G424" s="22"/>
      <c r="H424" s="2"/>
      <c r="I424" s="21" t="s">
        <v>112</v>
      </c>
      <c r="J424" s="21"/>
      <c r="K424" s="21"/>
      <c r="M424" s="1" t="str">
        <f t="shared" ref="M424" si="919">IF(I424="It's on the wish list!","✓","")</f>
        <v>✓</v>
      </c>
      <c r="N424" s="1" t="str">
        <f t="shared" ref="N424" si="920">IF(I424="I'm planning it!  Chill out!","✓","")</f>
        <v/>
      </c>
      <c r="O424" s="1" t="str">
        <f t="shared" ref="O424" si="921">IF(I424="I transited through.  That counts, right?","✓","")</f>
        <v/>
      </c>
      <c r="P424" s="1" t="str">
        <f t="shared" si="878"/>
        <v/>
      </c>
      <c r="Q424" s="1" t="str">
        <f t="shared" ref="Q424" si="922">IF(I424="Neeever gonna happen","✓","")</f>
        <v/>
      </c>
    </row>
    <row r="425" spans="1:17" x14ac:dyDescent="0.3">
      <c r="A425" s="5"/>
      <c r="F425" s="15"/>
      <c r="G425" s="15"/>
      <c r="H425" s="2"/>
      <c r="K425" s="13"/>
      <c r="P425" s="2"/>
      <c r="Q425" s="2"/>
    </row>
    <row r="426" spans="1:17" ht="29.4" customHeight="1" x14ac:dyDescent="0.3">
      <c r="A426" s="5"/>
      <c r="F426" s="22" t="s">
        <v>118</v>
      </c>
      <c r="G426" s="22"/>
      <c r="H426" s="2"/>
      <c r="I426" s="21" t="s">
        <v>112</v>
      </c>
      <c r="J426" s="21"/>
      <c r="K426" s="21"/>
      <c r="M426" s="1" t="str">
        <f t="shared" ref="M426" si="923">IF(I426="It's on the wish list!","✓","")</f>
        <v>✓</v>
      </c>
      <c r="N426" s="1" t="str">
        <f t="shared" ref="N426" si="924">IF(I426="I'm planning it!  Chill out!","✓","")</f>
        <v/>
      </c>
      <c r="O426" s="1" t="str">
        <f t="shared" ref="O426" si="925">IF(I426="I transited through.  That counts, right?","✓","")</f>
        <v/>
      </c>
      <c r="P426" s="1" t="str">
        <f t="shared" si="888"/>
        <v/>
      </c>
      <c r="Q426" s="1" t="str">
        <f t="shared" ref="Q426" si="926">IF(I426="Neeever gonna happen","✓","")</f>
        <v/>
      </c>
    </row>
    <row r="427" spans="1:17" x14ac:dyDescent="0.3">
      <c r="A427" s="5"/>
      <c r="F427" s="15"/>
      <c r="G427" s="15"/>
      <c r="H427" s="2"/>
      <c r="K427" s="13"/>
      <c r="P427" s="2"/>
      <c r="Q427" s="2"/>
    </row>
    <row r="428" spans="1:17" ht="29.4" customHeight="1" x14ac:dyDescent="0.3">
      <c r="A428" s="5"/>
      <c r="F428" s="22" t="s">
        <v>121</v>
      </c>
      <c r="G428" s="22"/>
      <c r="H428" s="2"/>
      <c r="I428" s="21" t="s">
        <v>112</v>
      </c>
      <c r="J428" s="21"/>
      <c r="K428" s="21"/>
      <c r="M428" s="1" t="str">
        <f t="shared" ref="M428" si="927">IF(I428="It's on the wish list!","✓","")</f>
        <v>✓</v>
      </c>
      <c r="N428" s="1" t="str">
        <f t="shared" ref="N428" si="928">IF(I428="I'm planning it!  Chill out!","✓","")</f>
        <v/>
      </c>
      <c r="O428" s="1" t="str">
        <f t="shared" ref="O428" si="929">IF(I428="I transited through.  That counts, right?","✓","")</f>
        <v/>
      </c>
      <c r="P428" s="1" t="str">
        <f t="shared" si="873"/>
        <v/>
      </c>
      <c r="Q428" s="1" t="str">
        <f t="shared" ref="Q428" si="930">IF(I428="Neeever gonna happen","✓","")</f>
        <v/>
      </c>
    </row>
    <row r="429" spans="1:17" x14ac:dyDescent="0.3">
      <c r="A429" s="5"/>
      <c r="F429" s="15"/>
      <c r="G429" s="15"/>
      <c r="H429" s="2"/>
      <c r="K429" s="13"/>
      <c r="P429" s="2"/>
      <c r="Q429" s="2"/>
    </row>
    <row r="430" spans="1:17" ht="29.4" customHeight="1" x14ac:dyDescent="0.3">
      <c r="A430" s="5"/>
      <c r="F430" s="22" t="s">
        <v>122</v>
      </c>
      <c r="G430" s="22"/>
      <c r="H430" s="2"/>
      <c r="I430" s="21" t="s">
        <v>112</v>
      </c>
      <c r="J430" s="21"/>
      <c r="K430" s="21"/>
      <c r="M430" s="1" t="str">
        <f t="shared" ref="M430" si="931">IF(I430="It's on the wish list!","✓","")</f>
        <v>✓</v>
      </c>
      <c r="N430" s="1" t="str">
        <f t="shared" ref="N430" si="932">IF(I430="I'm planning it!  Chill out!","✓","")</f>
        <v/>
      </c>
      <c r="O430" s="1" t="str">
        <f t="shared" ref="O430" si="933">IF(I430="I transited through.  That counts, right?","✓","")</f>
        <v/>
      </c>
      <c r="P430" s="1" t="str">
        <f t="shared" si="878"/>
        <v/>
      </c>
      <c r="Q430" s="1" t="str">
        <f t="shared" ref="Q430" si="934">IF(I430="Neeever gonna happen","✓","")</f>
        <v/>
      </c>
    </row>
    <row r="431" spans="1:17" x14ac:dyDescent="0.3">
      <c r="A431" s="5"/>
      <c r="F431" s="15"/>
      <c r="G431" s="15"/>
      <c r="H431" s="2"/>
      <c r="K431" s="13"/>
      <c r="P431" s="2"/>
      <c r="Q431" s="2"/>
    </row>
    <row r="432" spans="1:17" ht="29.4" customHeight="1" x14ac:dyDescent="0.3">
      <c r="A432" s="5"/>
      <c r="F432" s="22" t="s">
        <v>124</v>
      </c>
      <c r="G432" s="22"/>
      <c r="H432" s="2"/>
      <c r="I432" s="21" t="s">
        <v>112</v>
      </c>
      <c r="J432" s="21"/>
      <c r="K432" s="21"/>
      <c r="M432" s="1" t="str">
        <f t="shared" ref="M432" si="935">IF(I432="It's on the wish list!","✓","")</f>
        <v>✓</v>
      </c>
      <c r="N432" s="1" t="str">
        <f t="shared" ref="N432" si="936">IF(I432="I'm planning it!  Chill out!","✓","")</f>
        <v/>
      </c>
      <c r="O432" s="1" t="str">
        <f t="shared" ref="O432" si="937">IF(I432="I transited through.  That counts, right?","✓","")</f>
        <v/>
      </c>
      <c r="P432" s="1" t="str">
        <f t="shared" ref="P432" si="938">IF(I432="Done!  That one's ticked!","✓","")</f>
        <v/>
      </c>
      <c r="Q432" s="1" t="str">
        <f t="shared" ref="Q432" si="939">IF(I432="Neeever gonna happen","✓","")</f>
        <v/>
      </c>
    </row>
    <row r="433" spans="1:17" x14ac:dyDescent="0.3">
      <c r="A433" s="5"/>
      <c r="F433" s="15"/>
      <c r="G433" s="15"/>
      <c r="H433" s="2"/>
      <c r="K433" s="13"/>
      <c r="P433" s="2"/>
      <c r="Q433" s="2"/>
    </row>
    <row r="434" spans="1:17" ht="29.4" customHeight="1" x14ac:dyDescent="0.3">
      <c r="A434" s="5"/>
      <c r="F434" s="22" t="s">
        <v>123</v>
      </c>
      <c r="G434" s="22"/>
      <c r="H434" s="2"/>
      <c r="I434" s="21" t="s">
        <v>112</v>
      </c>
      <c r="J434" s="21"/>
      <c r="K434" s="21"/>
      <c r="M434" s="1" t="str">
        <f t="shared" ref="M434" si="940">IF(I434="It's on the wish list!","✓","")</f>
        <v>✓</v>
      </c>
      <c r="N434" s="1" t="str">
        <f t="shared" ref="N434" si="941">IF(I434="I'm planning it!  Chill out!","✓","")</f>
        <v/>
      </c>
      <c r="O434" s="1" t="str">
        <f t="shared" ref="O434" si="942">IF(I434="I transited through.  That counts, right?","✓","")</f>
        <v/>
      </c>
      <c r="P434" s="1" t="str">
        <f t="shared" si="858"/>
        <v/>
      </c>
      <c r="Q434" s="1" t="str">
        <f t="shared" ref="Q434" si="943">IF(I434="Neeever gonna happen","✓","")</f>
        <v/>
      </c>
    </row>
    <row r="435" spans="1:17" x14ac:dyDescent="0.3">
      <c r="A435" s="5"/>
      <c r="F435" s="15"/>
      <c r="G435" s="15"/>
      <c r="H435" s="2"/>
      <c r="K435" s="13"/>
      <c r="P435" s="2"/>
      <c r="Q435" s="2"/>
    </row>
  </sheetData>
  <sheetProtection algorithmName="SHA-512" hashValue="pevXz3x1DJnVwwdIStyIr2Ut+jmSGwtZAJIRPRywHsF7V0X1gpZzVh4h4YTAezjpY2dCioSKIKNq1MHWcLMVQg==" saltValue="svHXZVEH7JiYcQmfe6yPNw==" spinCount="100000" sheet="1" objects="1" scenarios="1"/>
  <mergeCells count="668">
    <mergeCell ref="AN12:AO12"/>
    <mergeCell ref="V12:W12"/>
    <mergeCell ref="X12:Y12"/>
    <mergeCell ref="Z12:AA12"/>
    <mergeCell ref="AB12:AC12"/>
    <mergeCell ref="AD12:AE12"/>
    <mergeCell ref="AF12:AG12"/>
    <mergeCell ref="AH12:AI12"/>
    <mergeCell ref="AJ12:AK12"/>
    <mergeCell ref="AL12:AM12"/>
    <mergeCell ref="AJ13:AK13"/>
    <mergeCell ref="AL13:AM13"/>
    <mergeCell ref="AN13:AO13"/>
    <mergeCell ref="V13:W13"/>
    <mergeCell ref="X13:Y13"/>
    <mergeCell ref="Z13:AA13"/>
    <mergeCell ref="AB13:AC13"/>
    <mergeCell ref="AD13:AE13"/>
    <mergeCell ref="AF13:AG13"/>
    <mergeCell ref="AH13:AI13"/>
    <mergeCell ref="AN56:AO56"/>
    <mergeCell ref="V14:W14"/>
    <mergeCell ref="X14:Y14"/>
    <mergeCell ref="Z14:AA14"/>
    <mergeCell ref="AB14:AC14"/>
    <mergeCell ref="AD14:AE14"/>
    <mergeCell ref="AF14:AG14"/>
    <mergeCell ref="AH14:AI14"/>
    <mergeCell ref="AJ14:AK14"/>
    <mergeCell ref="AL14:AM14"/>
    <mergeCell ref="AN14:AO14"/>
    <mergeCell ref="V56:W56"/>
    <mergeCell ref="X56:Y56"/>
    <mergeCell ref="Z56:AA56"/>
    <mergeCell ref="AB56:AC56"/>
    <mergeCell ref="AD56:AE56"/>
    <mergeCell ref="AF56:AG56"/>
    <mergeCell ref="AH56:AI56"/>
    <mergeCell ref="AJ56:AK56"/>
    <mergeCell ref="AL56:AM56"/>
    <mergeCell ref="AN52:AO52"/>
    <mergeCell ref="V54:W54"/>
    <mergeCell ref="X54:Y54"/>
    <mergeCell ref="Z54:AA54"/>
    <mergeCell ref="AB54:AC54"/>
    <mergeCell ref="AD54:AE54"/>
    <mergeCell ref="AF54:AG54"/>
    <mergeCell ref="AH54:AI54"/>
    <mergeCell ref="AJ54:AK54"/>
    <mergeCell ref="AL54:AM54"/>
    <mergeCell ref="AN54:AO54"/>
    <mergeCell ref="V52:W52"/>
    <mergeCell ref="X52:Y52"/>
    <mergeCell ref="Z52:AA52"/>
    <mergeCell ref="AB52:AC52"/>
    <mergeCell ref="AD52:AE52"/>
    <mergeCell ref="AF52:AG52"/>
    <mergeCell ref="AH52:AI52"/>
    <mergeCell ref="AJ52:AK52"/>
    <mergeCell ref="AL52:AM52"/>
    <mergeCell ref="AN48:AO48"/>
    <mergeCell ref="V50:W50"/>
    <mergeCell ref="X50:Y50"/>
    <mergeCell ref="Z50:AA50"/>
    <mergeCell ref="AB50:AC50"/>
    <mergeCell ref="AD50:AE50"/>
    <mergeCell ref="AF50:AG50"/>
    <mergeCell ref="AH50:AI50"/>
    <mergeCell ref="AJ50:AK50"/>
    <mergeCell ref="AL50:AM50"/>
    <mergeCell ref="AN50:AO50"/>
    <mergeCell ref="V48:W48"/>
    <mergeCell ref="X48:Y48"/>
    <mergeCell ref="Z48:AA48"/>
    <mergeCell ref="AB48:AC48"/>
    <mergeCell ref="AD48:AE48"/>
    <mergeCell ref="AF48:AG48"/>
    <mergeCell ref="AH48:AI48"/>
    <mergeCell ref="AJ48:AK48"/>
    <mergeCell ref="AL48:AM48"/>
    <mergeCell ref="AN44:AO44"/>
    <mergeCell ref="V46:W46"/>
    <mergeCell ref="X46:Y46"/>
    <mergeCell ref="Z46:AA46"/>
    <mergeCell ref="AB46:AC46"/>
    <mergeCell ref="AD46:AE46"/>
    <mergeCell ref="AF46:AG46"/>
    <mergeCell ref="AH46:AI46"/>
    <mergeCell ref="AJ46:AK46"/>
    <mergeCell ref="AL46:AM46"/>
    <mergeCell ref="AN46:AO46"/>
    <mergeCell ref="V44:W44"/>
    <mergeCell ref="X44:Y44"/>
    <mergeCell ref="Z44:AA44"/>
    <mergeCell ref="AB44:AC44"/>
    <mergeCell ref="AD44:AE44"/>
    <mergeCell ref="AF44:AG44"/>
    <mergeCell ref="AH44:AI44"/>
    <mergeCell ref="AJ44:AK44"/>
    <mergeCell ref="AL44:AM44"/>
    <mergeCell ref="AN40:AO40"/>
    <mergeCell ref="V42:W42"/>
    <mergeCell ref="X42:Y42"/>
    <mergeCell ref="Z42:AA42"/>
    <mergeCell ref="AB42:AC42"/>
    <mergeCell ref="AD42:AE42"/>
    <mergeCell ref="AF42:AG42"/>
    <mergeCell ref="AH42:AI42"/>
    <mergeCell ref="AJ42:AK42"/>
    <mergeCell ref="AL42:AM42"/>
    <mergeCell ref="AN42:AO42"/>
    <mergeCell ref="V40:W40"/>
    <mergeCell ref="X40:Y40"/>
    <mergeCell ref="Z40:AA40"/>
    <mergeCell ref="AB40:AC40"/>
    <mergeCell ref="AD40:AE40"/>
    <mergeCell ref="AF40:AG40"/>
    <mergeCell ref="AH40:AI40"/>
    <mergeCell ref="AJ40:AK40"/>
    <mergeCell ref="AL40:AM40"/>
    <mergeCell ref="AN36:AO36"/>
    <mergeCell ref="V38:W38"/>
    <mergeCell ref="X38:Y38"/>
    <mergeCell ref="Z38:AA38"/>
    <mergeCell ref="AB38:AC38"/>
    <mergeCell ref="AD38:AE38"/>
    <mergeCell ref="AF38:AG38"/>
    <mergeCell ref="AH38:AI38"/>
    <mergeCell ref="AJ38:AK38"/>
    <mergeCell ref="AL38:AM38"/>
    <mergeCell ref="AN38:AO38"/>
    <mergeCell ref="V36:W36"/>
    <mergeCell ref="X36:Y36"/>
    <mergeCell ref="Z36:AA36"/>
    <mergeCell ref="AB36:AC36"/>
    <mergeCell ref="AD36:AE36"/>
    <mergeCell ref="AF36:AG36"/>
    <mergeCell ref="AH36:AI36"/>
    <mergeCell ref="AJ36:AK36"/>
    <mergeCell ref="AL36:AM36"/>
    <mergeCell ref="AN32:AO32"/>
    <mergeCell ref="V34:W34"/>
    <mergeCell ref="X34:Y34"/>
    <mergeCell ref="Z34:AA34"/>
    <mergeCell ref="AB34:AC34"/>
    <mergeCell ref="AD34:AE34"/>
    <mergeCell ref="AF34:AG34"/>
    <mergeCell ref="AH34:AI34"/>
    <mergeCell ref="AJ34:AK34"/>
    <mergeCell ref="AL34:AM34"/>
    <mergeCell ref="AN34:AO34"/>
    <mergeCell ref="V32:W32"/>
    <mergeCell ref="X32:Y32"/>
    <mergeCell ref="Z32:AA32"/>
    <mergeCell ref="AB32:AC32"/>
    <mergeCell ref="AD32:AE32"/>
    <mergeCell ref="AF32:AG32"/>
    <mergeCell ref="AH32:AI32"/>
    <mergeCell ref="AJ32:AK32"/>
    <mergeCell ref="AL32:AM32"/>
    <mergeCell ref="AN28:AO28"/>
    <mergeCell ref="V30:W30"/>
    <mergeCell ref="X30:Y30"/>
    <mergeCell ref="Z30:AA30"/>
    <mergeCell ref="AB30:AC30"/>
    <mergeCell ref="AD30:AE30"/>
    <mergeCell ref="AF30:AG30"/>
    <mergeCell ref="AH30:AI30"/>
    <mergeCell ref="AJ30:AK30"/>
    <mergeCell ref="AL30:AM30"/>
    <mergeCell ref="AN30:AO30"/>
    <mergeCell ref="V28:W28"/>
    <mergeCell ref="X28:Y28"/>
    <mergeCell ref="Z28:AA28"/>
    <mergeCell ref="AB28:AC28"/>
    <mergeCell ref="AD28:AE28"/>
    <mergeCell ref="AF28:AG28"/>
    <mergeCell ref="AH28:AI28"/>
    <mergeCell ref="AJ28:AK28"/>
    <mergeCell ref="AL28:AM28"/>
    <mergeCell ref="AN24:AO24"/>
    <mergeCell ref="V26:W26"/>
    <mergeCell ref="X26:Y26"/>
    <mergeCell ref="Z26:AA26"/>
    <mergeCell ref="AB26:AC26"/>
    <mergeCell ref="AD26:AE26"/>
    <mergeCell ref="AF26:AG26"/>
    <mergeCell ref="AH26:AI26"/>
    <mergeCell ref="AJ26:AK26"/>
    <mergeCell ref="AL26:AM26"/>
    <mergeCell ref="AN26:AO26"/>
    <mergeCell ref="V24:W24"/>
    <mergeCell ref="X24:Y24"/>
    <mergeCell ref="Z24:AA24"/>
    <mergeCell ref="AB24:AC24"/>
    <mergeCell ref="AD24:AE24"/>
    <mergeCell ref="AF24:AG24"/>
    <mergeCell ref="AH24:AI24"/>
    <mergeCell ref="AJ24:AK24"/>
    <mergeCell ref="AL24:AM24"/>
    <mergeCell ref="AN20:AO20"/>
    <mergeCell ref="V22:W22"/>
    <mergeCell ref="X22:Y22"/>
    <mergeCell ref="Z22:AA22"/>
    <mergeCell ref="AB22:AC22"/>
    <mergeCell ref="AD22:AE22"/>
    <mergeCell ref="AF22:AG22"/>
    <mergeCell ref="AH22:AI22"/>
    <mergeCell ref="AJ22:AK22"/>
    <mergeCell ref="AL22:AM22"/>
    <mergeCell ref="AN22:AO22"/>
    <mergeCell ref="V20:W20"/>
    <mergeCell ref="X20:Y20"/>
    <mergeCell ref="Z20:AA20"/>
    <mergeCell ref="AB20:AC20"/>
    <mergeCell ref="AD20:AE20"/>
    <mergeCell ref="AF20:AG20"/>
    <mergeCell ref="AH20:AI20"/>
    <mergeCell ref="AJ20:AK20"/>
    <mergeCell ref="AL20:AM20"/>
    <mergeCell ref="AN16:AO16"/>
    <mergeCell ref="V18:W18"/>
    <mergeCell ref="X18:Y18"/>
    <mergeCell ref="Z18:AA18"/>
    <mergeCell ref="AB18:AC18"/>
    <mergeCell ref="AD18:AE18"/>
    <mergeCell ref="AF18:AG18"/>
    <mergeCell ref="AH18:AI18"/>
    <mergeCell ref="AJ18:AK18"/>
    <mergeCell ref="AL18:AM18"/>
    <mergeCell ref="AN18:AO18"/>
    <mergeCell ref="V16:W16"/>
    <mergeCell ref="X16:Y16"/>
    <mergeCell ref="Z16:AA16"/>
    <mergeCell ref="AB16:AC16"/>
    <mergeCell ref="AD16:AE16"/>
    <mergeCell ref="AF16:AG16"/>
    <mergeCell ref="AH16:AI16"/>
    <mergeCell ref="AJ16:AK16"/>
    <mergeCell ref="AL16:AM16"/>
    <mergeCell ref="I430:K430"/>
    <mergeCell ref="F430:G430"/>
    <mergeCell ref="I432:K432"/>
    <mergeCell ref="F432:G432"/>
    <mergeCell ref="I434:K434"/>
    <mergeCell ref="F434:G434"/>
    <mergeCell ref="I422:K422"/>
    <mergeCell ref="F426:G426"/>
    <mergeCell ref="I424:K424"/>
    <mergeCell ref="F418:G418"/>
    <mergeCell ref="I426:K426"/>
    <mergeCell ref="F422:G422"/>
    <mergeCell ref="I428:K428"/>
    <mergeCell ref="F428:G428"/>
    <mergeCell ref="I414:K414"/>
    <mergeCell ref="F412:G412"/>
    <mergeCell ref="I416:K416"/>
    <mergeCell ref="F420:G420"/>
    <mergeCell ref="I418:K418"/>
    <mergeCell ref="F416:G416"/>
    <mergeCell ref="I420:K420"/>
    <mergeCell ref="F424:G424"/>
    <mergeCell ref="I408:K408"/>
    <mergeCell ref="F410:G410"/>
    <mergeCell ref="I410:K410"/>
    <mergeCell ref="F408:G408"/>
    <mergeCell ref="I412:K412"/>
    <mergeCell ref="F414:G414"/>
    <mergeCell ref="I398:K398"/>
    <mergeCell ref="F398:G398"/>
    <mergeCell ref="I400:K400"/>
    <mergeCell ref="F400:G400"/>
    <mergeCell ref="I402:K402"/>
    <mergeCell ref="F402:G402"/>
    <mergeCell ref="I404:K404"/>
    <mergeCell ref="F404:G404"/>
    <mergeCell ref="F406:G406"/>
    <mergeCell ref="I406:K406"/>
    <mergeCell ref="I396:K396"/>
    <mergeCell ref="F396:G396"/>
    <mergeCell ref="I24:K24"/>
    <mergeCell ref="I26:K26"/>
    <mergeCell ref="F56:G56"/>
    <mergeCell ref="I64:K64"/>
    <mergeCell ref="F70:G70"/>
    <mergeCell ref="I66:K66"/>
    <mergeCell ref="F72:G72"/>
    <mergeCell ref="I60:K60"/>
    <mergeCell ref="F114:G114"/>
    <mergeCell ref="I62:K62"/>
    <mergeCell ref="I56:K56"/>
    <mergeCell ref="F78:G78"/>
    <mergeCell ref="I58:K58"/>
    <mergeCell ref="F128:G128"/>
    <mergeCell ref="F52:G52"/>
    <mergeCell ref="I78:K78"/>
    <mergeCell ref="F126:G126"/>
    <mergeCell ref="I74:K74"/>
    <mergeCell ref="F92:G92"/>
    <mergeCell ref="I68:K68"/>
    <mergeCell ref="F74:G74"/>
    <mergeCell ref="I70:K70"/>
    <mergeCell ref="I14:K14"/>
    <mergeCell ref="I16:K16"/>
    <mergeCell ref="C404:D404"/>
    <mergeCell ref="I18:K18"/>
    <mergeCell ref="C16:D16"/>
    <mergeCell ref="I38:K38"/>
    <mergeCell ref="F34:G34"/>
    <mergeCell ref="F36:G36"/>
    <mergeCell ref="I32:K32"/>
    <mergeCell ref="I34:K34"/>
    <mergeCell ref="F30:G30"/>
    <mergeCell ref="F32:G32"/>
    <mergeCell ref="I28:K28"/>
    <mergeCell ref="I30:K30"/>
    <mergeCell ref="F28:G28"/>
    <mergeCell ref="I52:K52"/>
    <mergeCell ref="F66:G66"/>
    <mergeCell ref="I54:K54"/>
    <mergeCell ref="F58:G58"/>
    <mergeCell ref="F46:G46"/>
    <mergeCell ref="I48:K48"/>
    <mergeCell ref="I50:K50"/>
    <mergeCell ref="F152:G152"/>
    <mergeCell ref="F216:G216"/>
    <mergeCell ref="F16:G16"/>
    <mergeCell ref="F20:G20"/>
    <mergeCell ref="F22:G22"/>
    <mergeCell ref="F18:G18"/>
    <mergeCell ref="F24:G24"/>
    <mergeCell ref="F26:G26"/>
    <mergeCell ref="I44:K44"/>
    <mergeCell ref="I46:K46"/>
    <mergeCell ref="C44:D44"/>
    <mergeCell ref="F42:G42"/>
    <mergeCell ref="F44:G44"/>
    <mergeCell ref="I40:K40"/>
    <mergeCell ref="I42:K42"/>
    <mergeCell ref="F38:G38"/>
    <mergeCell ref="F40:G40"/>
    <mergeCell ref="I36:K36"/>
    <mergeCell ref="I20:K20"/>
    <mergeCell ref="I22:K22"/>
    <mergeCell ref="I114:K114"/>
    <mergeCell ref="F108:G108"/>
    <mergeCell ref="I108:K108"/>
    <mergeCell ref="F110:G110"/>
    <mergeCell ref="F116:G116"/>
    <mergeCell ref="F122:G122"/>
    <mergeCell ref="I92:K92"/>
    <mergeCell ref="F88:G88"/>
    <mergeCell ref="I94:K94"/>
    <mergeCell ref="F90:G90"/>
    <mergeCell ref="I88:K88"/>
    <mergeCell ref="F112:G112"/>
    <mergeCell ref="I112:K112"/>
    <mergeCell ref="F64:G64"/>
    <mergeCell ref="I90:K90"/>
    <mergeCell ref="F86:G86"/>
    <mergeCell ref="I104:K104"/>
    <mergeCell ref="F100:G100"/>
    <mergeCell ref="I106:K106"/>
    <mergeCell ref="F104:G104"/>
    <mergeCell ref="I100:K100"/>
    <mergeCell ref="F96:G96"/>
    <mergeCell ref="I102:K102"/>
    <mergeCell ref="F98:G98"/>
    <mergeCell ref="I96:K96"/>
    <mergeCell ref="F102:G102"/>
    <mergeCell ref="I72:K72"/>
    <mergeCell ref="F76:G76"/>
    <mergeCell ref="I84:K84"/>
    <mergeCell ref="F82:G82"/>
    <mergeCell ref="I86:K86"/>
    <mergeCell ref="F84:G84"/>
    <mergeCell ref="I80:K80"/>
    <mergeCell ref="F68:G68"/>
    <mergeCell ref="F50:G50"/>
    <mergeCell ref="I110:K110"/>
    <mergeCell ref="F106:G106"/>
    <mergeCell ref="F124:G124"/>
    <mergeCell ref="I130:K130"/>
    <mergeCell ref="F54:G54"/>
    <mergeCell ref="I124:K124"/>
    <mergeCell ref="F48:G48"/>
    <mergeCell ref="I126:K126"/>
    <mergeCell ref="F94:G94"/>
    <mergeCell ref="I120:K120"/>
    <mergeCell ref="F118:G118"/>
    <mergeCell ref="I122:K122"/>
    <mergeCell ref="F120:G120"/>
    <mergeCell ref="I116:K116"/>
    <mergeCell ref="I118:K118"/>
    <mergeCell ref="I128:K128"/>
    <mergeCell ref="F130:G130"/>
    <mergeCell ref="F62:G62"/>
    <mergeCell ref="I82:K82"/>
    <mergeCell ref="F80:G80"/>
    <mergeCell ref="I76:K76"/>
    <mergeCell ref="F60:G60"/>
    <mergeCell ref="I98:K98"/>
    <mergeCell ref="F230:G230"/>
    <mergeCell ref="I136:K136"/>
    <mergeCell ref="F136:G136"/>
    <mergeCell ref="I138:K138"/>
    <mergeCell ref="F138:G138"/>
    <mergeCell ref="I132:K132"/>
    <mergeCell ref="F132:G132"/>
    <mergeCell ref="I134:K134"/>
    <mergeCell ref="F134:G134"/>
    <mergeCell ref="I172:K172"/>
    <mergeCell ref="F146:G146"/>
    <mergeCell ref="I174:K174"/>
    <mergeCell ref="F172:G172"/>
    <mergeCell ref="I168:K168"/>
    <mergeCell ref="F164:G164"/>
    <mergeCell ref="I170:K170"/>
    <mergeCell ref="F166:G166"/>
    <mergeCell ref="I164:K164"/>
    <mergeCell ref="F160:G160"/>
    <mergeCell ref="I166:K166"/>
    <mergeCell ref="F162:G162"/>
    <mergeCell ref="I184:K184"/>
    <mergeCell ref="F180:G180"/>
    <mergeCell ref="F224:G224"/>
    <mergeCell ref="F140:G140"/>
    <mergeCell ref="I142:K142"/>
    <mergeCell ref="I176:K176"/>
    <mergeCell ref="F176:G176"/>
    <mergeCell ref="I178:K178"/>
    <mergeCell ref="F178:G178"/>
    <mergeCell ref="C130:D130"/>
    <mergeCell ref="I150:K150"/>
    <mergeCell ref="F174:G174"/>
    <mergeCell ref="I144:K144"/>
    <mergeCell ref="F142:G142"/>
    <mergeCell ref="I146:K146"/>
    <mergeCell ref="F144:G144"/>
    <mergeCell ref="I140:K140"/>
    <mergeCell ref="I160:K160"/>
    <mergeCell ref="F154:G154"/>
    <mergeCell ref="I162:K162"/>
    <mergeCell ref="F168:G168"/>
    <mergeCell ref="F170:G170"/>
    <mergeCell ref="F158:G158"/>
    <mergeCell ref="I156:K156"/>
    <mergeCell ref="F150:G150"/>
    <mergeCell ref="I158:K158"/>
    <mergeCell ref="I154:K154"/>
    <mergeCell ref="F148:G148"/>
    <mergeCell ref="I148:K148"/>
    <mergeCell ref="I188:K188"/>
    <mergeCell ref="F188:G188"/>
    <mergeCell ref="I190:K190"/>
    <mergeCell ref="F186:G186"/>
    <mergeCell ref="I186:K186"/>
    <mergeCell ref="F194:G194"/>
    <mergeCell ref="I180:K180"/>
    <mergeCell ref="F182:G182"/>
    <mergeCell ref="I182:K182"/>
    <mergeCell ref="F184:G184"/>
    <mergeCell ref="F190:G190"/>
    <mergeCell ref="I152:K152"/>
    <mergeCell ref="F206:G206"/>
    <mergeCell ref="I196:K196"/>
    <mergeCell ref="F198:G198"/>
    <mergeCell ref="I198:K198"/>
    <mergeCell ref="F200:G200"/>
    <mergeCell ref="I192:K192"/>
    <mergeCell ref="F192:G192"/>
    <mergeCell ref="I194:K194"/>
    <mergeCell ref="F196:G196"/>
    <mergeCell ref="F202:G202"/>
    <mergeCell ref="I220:K220"/>
    <mergeCell ref="F226:G226"/>
    <mergeCell ref="I222:K222"/>
    <mergeCell ref="F228:G228"/>
    <mergeCell ref="I216:K216"/>
    <mergeCell ref="F156:G156"/>
    <mergeCell ref="I218:K218"/>
    <mergeCell ref="F222:G222"/>
    <mergeCell ref="I212:K212"/>
    <mergeCell ref="F218:G218"/>
    <mergeCell ref="I214:K214"/>
    <mergeCell ref="F220:G220"/>
    <mergeCell ref="I228:K228"/>
    <mergeCell ref="I208:K208"/>
    <mergeCell ref="F212:G212"/>
    <mergeCell ref="I210:K210"/>
    <mergeCell ref="F214:G214"/>
    <mergeCell ref="I204:K204"/>
    <mergeCell ref="F208:G208"/>
    <mergeCell ref="I206:K206"/>
    <mergeCell ref="F210:G210"/>
    <mergeCell ref="I200:K200"/>
    <mergeCell ref="F204:G204"/>
    <mergeCell ref="I202:K202"/>
    <mergeCell ref="F284:G284"/>
    <mergeCell ref="I284:K284"/>
    <mergeCell ref="F280:G280"/>
    <mergeCell ref="F236:G236"/>
    <mergeCell ref="I230:K230"/>
    <mergeCell ref="C238:D238"/>
    <mergeCell ref="F312:G312"/>
    <mergeCell ref="I224:K224"/>
    <mergeCell ref="F232:G232"/>
    <mergeCell ref="I226:K226"/>
    <mergeCell ref="F234:G234"/>
    <mergeCell ref="I240:K240"/>
    <mergeCell ref="F244:G244"/>
    <mergeCell ref="I242:K242"/>
    <mergeCell ref="F246:G246"/>
    <mergeCell ref="I236:K236"/>
    <mergeCell ref="F298:G298"/>
    <mergeCell ref="I238:K238"/>
    <mergeCell ref="F240:G240"/>
    <mergeCell ref="I232:K232"/>
    <mergeCell ref="F238:G238"/>
    <mergeCell ref="I234:K234"/>
    <mergeCell ref="F266:G266"/>
    <mergeCell ref="I252:K252"/>
    <mergeCell ref="I308:K308"/>
    <mergeCell ref="I248:K248"/>
    <mergeCell ref="F270:G270"/>
    <mergeCell ref="I250:K250"/>
    <mergeCell ref="F276:G276"/>
    <mergeCell ref="I244:K244"/>
    <mergeCell ref="F248:G248"/>
    <mergeCell ref="I246:K246"/>
    <mergeCell ref="F242:G242"/>
    <mergeCell ref="I264:K264"/>
    <mergeCell ref="F256:G256"/>
    <mergeCell ref="I266:K266"/>
    <mergeCell ref="F268:G268"/>
    <mergeCell ref="I260:K260"/>
    <mergeCell ref="F264:G264"/>
    <mergeCell ref="I262:K262"/>
    <mergeCell ref="F252:G252"/>
    <mergeCell ref="F262:G262"/>
    <mergeCell ref="F250:G250"/>
    <mergeCell ref="I254:K254"/>
    <mergeCell ref="F254:G254"/>
    <mergeCell ref="I256:K256"/>
    <mergeCell ref="F258:G258"/>
    <mergeCell ref="I258:K258"/>
    <mergeCell ref="F304:G304"/>
    <mergeCell ref="F322:G322"/>
    <mergeCell ref="I278:K278"/>
    <mergeCell ref="F278:G278"/>
    <mergeCell ref="I280:K280"/>
    <mergeCell ref="F282:G282"/>
    <mergeCell ref="I274:K274"/>
    <mergeCell ref="F260:G260"/>
    <mergeCell ref="I276:K276"/>
    <mergeCell ref="F274:G274"/>
    <mergeCell ref="I270:K270"/>
    <mergeCell ref="F286:G286"/>
    <mergeCell ref="I272:K272"/>
    <mergeCell ref="F272:G272"/>
    <mergeCell ref="I290:K290"/>
    <mergeCell ref="F292:G292"/>
    <mergeCell ref="I292:K292"/>
    <mergeCell ref="I286:K286"/>
    <mergeCell ref="F288:G288"/>
    <mergeCell ref="I288:K288"/>
    <mergeCell ref="F290:G290"/>
    <mergeCell ref="I282:K282"/>
    <mergeCell ref="I306:K306"/>
    <mergeCell ref="F308:G308"/>
    <mergeCell ref="I298:K298"/>
    <mergeCell ref="F296:G296"/>
    <mergeCell ref="I300:K300"/>
    <mergeCell ref="F300:G300"/>
    <mergeCell ref="I294:K294"/>
    <mergeCell ref="F294:G294"/>
    <mergeCell ref="I296:K296"/>
    <mergeCell ref="I322:K322"/>
    <mergeCell ref="F328:G328"/>
    <mergeCell ref="F310:G310"/>
    <mergeCell ref="I312:K312"/>
    <mergeCell ref="F314:G314"/>
    <mergeCell ref="I314:K314"/>
    <mergeCell ref="F318:G318"/>
    <mergeCell ref="I310:K310"/>
    <mergeCell ref="F316:G316"/>
    <mergeCell ref="I324:K324"/>
    <mergeCell ref="I318:K318"/>
    <mergeCell ref="F320:G320"/>
    <mergeCell ref="I320:K320"/>
    <mergeCell ref="F306:G306"/>
    <mergeCell ref="I302:K302"/>
    <mergeCell ref="F302:G302"/>
    <mergeCell ref="I304:K304"/>
    <mergeCell ref="I330:K330"/>
    <mergeCell ref="F336:G336"/>
    <mergeCell ref="I332:K332"/>
    <mergeCell ref="I316:K316"/>
    <mergeCell ref="F324:G324"/>
    <mergeCell ref="I334:K334"/>
    <mergeCell ref="F340:G340"/>
    <mergeCell ref="I348:K348"/>
    <mergeCell ref="F330:G330"/>
    <mergeCell ref="I326:K326"/>
    <mergeCell ref="F332:G332"/>
    <mergeCell ref="I328:K328"/>
    <mergeCell ref="F334:G334"/>
    <mergeCell ref="F346:G346"/>
    <mergeCell ref="I342:K342"/>
    <mergeCell ref="F326:G326"/>
    <mergeCell ref="I344:K344"/>
    <mergeCell ref="I346:K346"/>
    <mergeCell ref="I336:K336"/>
    <mergeCell ref="F342:G342"/>
    <mergeCell ref="I338:K338"/>
    <mergeCell ref="F344:G344"/>
    <mergeCell ref="I340:K340"/>
    <mergeCell ref="F348:G348"/>
    <mergeCell ref="F338:G338"/>
    <mergeCell ref="I356:K356"/>
    <mergeCell ref="F356:G356"/>
    <mergeCell ref="I350:K350"/>
    <mergeCell ref="F358:G358"/>
    <mergeCell ref="I352:K352"/>
    <mergeCell ref="F360:G360"/>
    <mergeCell ref="F350:G350"/>
    <mergeCell ref="F352:G352"/>
    <mergeCell ref="F374:G374"/>
    <mergeCell ref="I368:K368"/>
    <mergeCell ref="F354:G354"/>
    <mergeCell ref="I360:K360"/>
    <mergeCell ref="I358:K358"/>
    <mergeCell ref="F376:G376"/>
    <mergeCell ref="I370:K370"/>
    <mergeCell ref="F378:G378"/>
    <mergeCell ref="F368:G368"/>
    <mergeCell ref="I362:K362"/>
    <mergeCell ref="F370:G370"/>
    <mergeCell ref="I364:K364"/>
    <mergeCell ref="F372:G372"/>
    <mergeCell ref="F362:G362"/>
    <mergeCell ref="F364:G364"/>
    <mergeCell ref="F366:G366"/>
    <mergeCell ref="I354:K354"/>
    <mergeCell ref="C332:D332"/>
    <mergeCell ref="C358:D358"/>
    <mergeCell ref="I268:K268"/>
    <mergeCell ref="I390:K390"/>
    <mergeCell ref="I392:K392"/>
    <mergeCell ref="I394:K394"/>
    <mergeCell ref="I384:K384"/>
    <mergeCell ref="F392:G392"/>
    <mergeCell ref="I386:K386"/>
    <mergeCell ref="F394:G394"/>
    <mergeCell ref="I388:K388"/>
    <mergeCell ref="I378:K378"/>
    <mergeCell ref="F386:G386"/>
    <mergeCell ref="I380:K380"/>
    <mergeCell ref="F388:G388"/>
    <mergeCell ref="I382:K382"/>
    <mergeCell ref="F390:G390"/>
    <mergeCell ref="I372:K372"/>
    <mergeCell ref="F380:G380"/>
    <mergeCell ref="I374:K374"/>
    <mergeCell ref="F382:G382"/>
    <mergeCell ref="I376:K376"/>
    <mergeCell ref="F384:G384"/>
    <mergeCell ref="I366:K366"/>
  </mergeCells>
  <conditionalFormatting sqref="I16">
    <cfRule type="containsText" dxfId="245" priority="336" operator="containsText" text="I'm planning">
      <formula>NOT(ISERROR(SEARCH("I'm planning",I16)))</formula>
    </cfRule>
    <cfRule type="containsText" dxfId="244" priority="337" operator="containsText" text="It's on the wish">
      <formula>NOT(ISERROR(SEARCH("It's on the wish",I16)))</formula>
    </cfRule>
    <cfRule type="containsText" dxfId="243" priority="334" operator="containsText" text="Neeever">
      <formula>NOT(ISERROR(SEARCH("Neeever",I16)))</formula>
    </cfRule>
    <cfRule type="beginsWith" dxfId="242" priority="335" operator="beginsWith" text="Done!">
      <formula>LEFT(I16,LEN("Done!"))="Done!"</formula>
    </cfRule>
  </conditionalFormatting>
  <conditionalFormatting sqref="I18 I20 I22 I24 I26 I28 I30 I32 I34 I36 I38 I40 I42 I44 I46 I48 I50 I52 I54 I56 I58 I60 I62 I64 I66 I68 I70 I72 I74 I76 I78 I80 I82 I84 I86 I88 I90 I92 I94 I96 I98 I100 I102 I104 I106 I108 I110 I112 I114 I116 I118 I120 I122 I124 I126 I128 I130 I132 I134 I136 I138 I140 I142 I144 I146 I148 I150 I152 I154 I156 I158 I160 I162 I164 I166 I168 I170 I172 I174 I176 I178 I180 I182 I184 I186 I188 I190 I192 I194 I196 I198 I200 I202 I204 I206 I208 I210 I212 I214 I216 I218 I220 I222 I224 I226 I228 I230 I232 I234 I236 I238 I240 I242 I244 I246 I248 I250 I252 I254 I256 I258 I260 I262 I264 I266 I268 I270 I272 I274 I276 I278 I280 I282 I284 I286 I288 I290 I292 I294 I296 I298 I300 I302 I304 I306 I308 I310 I312 I314 I316 I318 I320 I322 I324 I326 I328 I330 I332 I334 I336 I338 I340 I342 I344 I346 I348 I350 I352 I354 I356 I358 I360 I362 I364 I366 I368 I370 I372 I374 I376 I378 I380 I382 I384 I386 I388 I390 I392 I394 I396 I398 I400 I402 I404 I406 I408 I410 I412 I414 I416 I418 I420 I422 I424 I426 I428 I430 I432 I434">
    <cfRule type="containsText" dxfId="241" priority="2" operator="containsText" text="Neeever">
      <formula>NOT(ISERROR(SEARCH("Neeever",I18)))</formula>
    </cfRule>
    <cfRule type="beginsWith" dxfId="240" priority="3" operator="beginsWith" text="Done!">
      <formula>LEFT(I18,LEN("Done!"))="Done!"</formula>
    </cfRule>
    <cfRule type="containsText" dxfId="239" priority="4" operator="containsText" text="I'm planning">
      <formula>NOT(ISERROR(SEARCH("I'm planning",I18)))</formula>
    </cfRule>
    <cfRule type="containsText" dxfId="238" priority="5" operator="containsText" text="It's on the wish">
      <formula>NOT(ISERROR(SEARCH("It's on the wish",I18)))</formula>
    </cfRule>
  </conditionalFormatting>
  <conditionalFormatting sqref="I16:K16">
    <cfRule type="containsText" dxfId="237" priority="332" operator="containsText" text="transited">
      <formula>NOT(ISERROR(SEARCH("transited",I16)))</formula>
    </cfRule>
  </conditionalFormatting>
  <conditionalFormatting sqref="I18:K18 I20:K20 I22:K22 I24:K24 I26:K26 I28:K28 I30:K30 I32:K32 I34:K34 I36:K36 I38:K38 I40:K40 I42:K42 I44:K44 I46:K46 I48:K48 I50:K50 I52:K52 I54:K54 I56:K56 I58:K58 I60:K60 I62:K62 I64:K64 I66:K66 I68:K68 I70:K70 I72:K72 I74:K74 I76:K76 I78:K78 I80:K80 I82:K82 I84:K84 I86:K86 I88:K88 I90:K90 I92:K92 I94:K94 I96:K96 I98:K98 I100:K100 I102:K102 I104:K104 I106:K106 I108:K108 I110:K110 I112:K112 I114:K114 I116:K116 I118:K118 I120:K120 I122:K122 I124:K124 I126:K126 I128:K128 I130:K130 I132:K132 I134:K134 I136:K136 I138:K138 I140:K140 I142:K142 I144:K144 I146:K146 I148:K148 I150:K150 I152:K152 I154:K154 I156:K156 I158:K158 I160:K160 I162:K162 I164:K164 I166:K166 I168:K168 I170:K170 I172:K172 I174:K174 I176:K176 I178:K178 I180:K180 I182:K182 I184:K184 I186:K186 I188:K188 I190:K190 I192:K192 I194:K194 I196:K196 I198:K198 I200:K200 I202:K202 I204:K204 I206:K206 I208:K208 I210:K210 I212:K212 I214:K214 I216:K216 I218:K218 I220:K220 I222:K222 I224:K224 I226:K226 I228:K228 I230:K230 I232:K232 I234:K234 I236:K236 I238:K238 I240:K240 I242:K242 I244:K244 I246:K246 I248:K248 I250:K250 I252:K252 I254:K254 I256:K256 I258:K258 I260:K260 I262:K262 I264:K264 I266:K266 I268:K268 I270:K270 I272:K272 I274:K274 I276:K276 I278:K278 I280:K280 I282:K282 I284:K284 I286:K286 I288:K288 I290:K290 I292:K292 I294:K294 I296:K296 I298:K298 I300:K300 I302:K302 I304:K304 I306:K306 I308:K308 I310:K310 I312:K312 I314:K314 I316:K316 I318:K318 I320:K320 I322:K322 I324:K324 I326:K326 I328:K328 I330:K330 I332:K332 I334:K334 I336:K336 I338:K338 I340:K340 I342:K342 I344:K344 I346:K346 I348:K348 I350:K350 I352:K352 I354:K354 I356:K356 I358:K358 I360:K360 I362:K362 I364:K364 I366:K366 I368:K368 I370:K370 I372:K372 I374:K374 I376:K376 I378:K378 I380:K380 I382:K382 I384:K384 I386:K386 I388:K388 I390:K390 I392:K392 I394:K394 I396:K396 I398:K398 I400:K400 I402:K402 I404:K404 I406:K406 I408:K408 I410:K410 I412:K412 I414:K414 I416:K416 I418:K418 I420:K420 I422:K422 I424:K424 I426:K426 I428:K428 I430:K430 I432:K432 I434:K434">
    <cfRule type="containsText" dxfId="236" priority="1" operator="containsText" text="transited">
      <formula>NOT(ISERROR(SEARCH("transited",I18)))</formula>
    </cfRule>
  </conditionalFormatting>
  <conditionalFormatting sqref="M13:M14">
    <cfRule type="containsText" dxfId="235" priority="2861" operator="containsText" text="Not applicable">
      <formula>NOT(ISERROR(SEARCH("Not applicable",M13)))</formula>
    </cfRule>
    <cfRule type="beginsWith" dxfId="234" priority="2862" operator="beginsWith" text="Completed">
      <formula>LEFT(M13,LEN("Completed"))="Completed"</formula>
    </cfRule>
    <cfRule type="containsText" dxfId="233" priority="2863" operator="containsText" text="In process">
      <formula>NOT(ISERROR(SEARCH("In process",M13)))</formula>
    </cfRule>
    <cfRule type="containsText" dxfId="232" priority="2864" operator="containsText" text="Not completed">
      <formula>NOT(ISERROR(SEARCH("Not completed",M13)))</formula>
    </cfRule>
  </conditionalFormatting>
  <conditionalFormatting sqref="M16">
    <cfRule type="notContainsBlanks" dxfId="231" priority="338">
      <formula>LEN(TRIM(M16))&gt;0</formula>
    </cfRule>
  </conditionalFormatting>
  <conditionalFormatting sqref="M18 M20 M22 M24 M26 M28 M30 M32 M34 M36 M38 M40 M42 M44 M46 M48 M50 M52 M54 M56 M58 M60 M62 M64 M66 M68 M70 M72 M74 M76 M78 M80 M82 M84 M86 M88 M90 M92 M94 M96 M98 M100 M102 M104 M106 M108 M110 M112 M114 M116 M118 M120 M122 M124 M126 M128 M130 M132 M134 M136 M138 M140 M142 M144 M146 M148 M150 M152 M154 M156 M158 M160 M162 M164 M166 M168 M170 M172 M174 M176 M178 M180 M182 M184 M186 M188 M190 M192 M194 M196 M198 M200 M202 M204 M206 M208 M210 M212 M214 M216 M218 M220 M222 M224 M226 M228 M230 M232 M234 M236 M238 M240 M242 M244 M246 M248 M250 M252 M254 M256 M258 M260 M262 M264 M266 M268 M270 M272 M274 M276 M278 M280 M282 M284 M286 M288 M290 M292 M294 M296 M298 M300 M302 M304 M306 M308 M310 M312 M314 M316 M318 M320 M322 M324 M326 M328 M330 M332 M334 M336 M338 M340 M342 M344 M346 M348 M350 M352 M354 M356 M358 M360 M362 M364 M366 M368 M370 M372 M374 M376 M378 M380 M382 M384 M386 M388 M390 M392 M394 M396 M398 M400 M402 M404 M408 M410 M412 M414 M416 M418 M420 M422 M424 M426 M428 M430 M432 M434">
    <cfRule type="notContainsBlanks" dxfId="230" priority="316">
      <formula>LEN(TRIM(M18))&gt;0</formula>
    </cfRule>
  </conditionalFormatting>
  <conditionalFormatting sqref="M406">
    <cfRule type="notContainsBlanks" dxfId="229" priority="219">
      <formula>LEN(TRIM(M406))&gt;0</formula>
    </cfRule>
  </conditionalFormatting>
  <conditionalFormatting sqref="M406:Q406">
    <cfRule type="containsBlanks" dxfId="228" priority="224">
      <formula>LEN(TRIM(M406))=0</formula>
    </cfRule>
  </conditionalFormatting>
  <conditionalFormatting sqref="M16:R16 M18:R18 M20:R20 M22:R22 M24:R24 M26:R26 M28:R28 M30:R30 M32:R32 M34:R34 M36:R36 M38:R38 M40:R40 M42:R42 M44:R44 M46:R46 M48:R48 M50:R50 M52:R52 M54:R54 M56:R56 M58:R58 M60:Q60 M62:Q62 M64:Q64 M66:Q66 M68:Q68 M70:Q70 M72:Q72 M74:Q74 M76:Q76 M78:Q78 M80:Q80 M82:Q82 M84:Q84 M86:Q86 M88:Q88 M90:Q90 M92:Q92 M94:Q94 M96:Q96 M98:Q98 M100:Q100 M102:Q102 M104:Q104 M106:Q106 M108:Q108 M110:Q110 M112:Q112 M114:Q114 M116:Q116 M118:Q118 M120:Q120 M122:Q122 M124:Q124 M126:Q126 M128:Q128 M130:Q130 M132:Q132 M134:Q134 M136:Q136 M138:Q138 M140:Q140 M142:Q142 M144:Q144 M146:Q146 M148:Q148 M150:Q150 M152:Q152 M154:Q154 M156:Q156 M158:Q158 M160:Q160 M162:Q162 M164:Q164 M166:Q166 M168:Q168 M170:Q170 M172:Q172 M174:Q174 M176:Q176 M178:Q178 M180:Q180 M182:Q182 M184:Q184 M186:Q186 M188:Q188 M190:Q190 M192:Q192 M194:Q194 M196:Q196 M198:Q198 M200:Q200 M202:Q202 M204:Q204 M206:Q206 M208:Q208 M210:Q210 M212:Q212 M214:Q214 M216:Q216 M218:Q218 M220:Q220 M222:Q222 M224:Q224 M226:Q226 M228:Q228 M230:Q230 M232:Q232 M234:Q234 M236:Q236 M238:Q238 M240:Q240 M242:Q242 M244:Q244 M246:Q246 M248:Q248 M250:Q250 M252:Q252 M254:Q254 M256:Q256 M258:Q258 M260:Q260 M262:Q262 M264:Q264 M266:Q266 M268:Q268 M270:Q270 M272:Q272 M274:Q274 M276:Q276 M278:Q278 M280:Q280 M282:Q282 M284:Q284 M286:Q286 M288:Q288 M290:Q290 M292:Q292 M294:Q294 M296:Q296 M298:Q298 M300:Q300 M302:Q302 M304:Q304 M306:Q306 M308:Q308 M310:Q310 M312:Q312 M314:Q314 M316:Q316 M318:Q318 M320:Q320 M322:Q322 M324:Q324 M326:Q326 M328:Q328 M330:Q330 M332:Q332 M334:Q334 M336:Q336 M338:Q338 M340:Q340 M342:Q342 M344:Q344 M346:Q346 M348:Q348 M350:Q350 M352:Q352 M354:Q354 M356:Q356 M358:Q358 M360:Q360 M362:Q362 M364:Q364 M366:Q366 M368:Q368 M370:Q370 M372:Q372 M374:Q374 M376:Q376 M378:Q378 M380:Q380 M382:Q382 M384:Q384 M386:Q386 M388:Q388 M390:Q390 M392:Q392 M394:Q394 M396:Q396 M398:Q398 M400:Q400 M402:Q402 M404:Q404 M408:Q408 M410:Q410 M412:Q412 M414:Q414 M416:Q416 M418:Q418 M420:Q420 M422:Q422 M424:Q424 M426:Q426 M428:Q428 M430:Q430 M432:Q432 M434:Q434">
    <cfRule type="containsBlanks" dxfId="227" priority="2860">
      <formula>LEN(TRIM(M16))=0</formula>
    </cfRule>
  </conditionalFormatting>
  <conditionalFormatting sqref="N16">
    <cfRule type="notContainsBlanks" dxfId="226" priority="341">
      <formula>LEN(TRIM(N16))&gt;0</formula>
    </cfRule>
  </conditionalFormatting>
  <conditionalFormatting sqref="N18 N20 N22 N24 N26 N28 N30 N32 N34 N36 N38 N40 N42 N44 N46 N48 N50 N52 N54 N56 N58 N60 N62 N64 N66 N68 N70 N72 N74 N76 N78 N80 N82 N84 N86 N88 N90 N92 N94 N96 N98 N100 N102 N104 N106 N108 N110 N112 N114 N116 N118 N120 N122 N124 N126 N128 N130 N132 N134 N136 N138 N140 N142 N144 N146 N148 N150 N152 N154 N156 N158 N160 N162 N164 N166 N168 N170 N172 N174 N176 N178 N180 N182 N184 N186 N188 N190 N192 N194 N196 N198 N200 N202 N204 N206 N208 N210 N212 N214 N216 N218 N220 N222 N224 N226 N228 N230 N232 N234 N236 N238 N240 N242 N244 N246 N248 N250 N252 N254 N256 N258 N260 N262 N264 N266 N268 N270 N272 N274 N276 N278 N280 N282 N284 N286 N288 N290 N292 N294 N296 N298 N300 N302 N304 N306 N308 N310 N312 N314 N316 N318 N320 N322 N324 N326 N328 N330 N332 N334 N336 N338 N340 N342 N344 N346 N348 N350 N352 N354 N356 N358 N360 N362 N364 N366 N368 N370 N372 N374 N376 N378 N380 N382 N384 N386 N388 N390 N392 N394 N396 N398 N400 N402 N404 N408 N410 N412 N414 N416 N418 N420 N422 N424 N426 N428 N430 N432 N434">
    <cfRule type="notContainsBlanks" dxfId="225" priority="319">
      <formula>LEN(TRIM(N18))&gt;0</formula>
    </cfRule>
  </conditionalFormatting>
  <conditionalFormatting sqref="N406">
    <cfRule type="notContainsBlanks" dxfId="224" priority="222">
      <formula>LEN(TRIM(N406))&gt;0</formula>
    </cfRule>
  </conditionalFormatting>
  <conditionalFormatting sqref="O16">
    <cfRule type="notContainsBlanks" dxfId="223" priority="340">
      <formula>LEN(TRIM(O16))&gt;0</formula>
    </cfRule>
  </conditionalFormatting>
  <conditionalFormatting sqref="O18 O20 O22 O24 O26 O28 O30 O32 O34 O36 O38 O40 O42 O44 O46 O48 O50 O52 O54 O56 O58 O60 O62 O64 O66 O68 O70 O72 O74 O76 O78 O80 O82 O84 O86 O88 O90 O92 O94 O96 O98 O100 O102 O104 O106 O108 O110 O112 O114 O116 O118 O120 O122 O124 O126 O128 O130 O132 O134 O136 O138 O140 O142 O144 O146 O148 O150 O152 O154 O156 O158 O160 O162 O164 O166 O168 O170 O172 O174 O176 O178 O180 O182 O184 O186 O188 O190 O192 O194 O196 O198 O200 O202 O204 O206 O208 O210 O212 O214 O216 O218 O220 O222 O224 O226 O228 O230 O232 O234 O236 O238 O240 O242 O244 O246 O248 O250 O252 O254 O256 O258 O260 O262 O264 O266 O268 O270 O272 O274 O276 O278 O280 O282 O284 O286 O288 O290 O292 O294 O296 O298 O300 O302 O304 O306 O308 O310 O312 O314 O316 O318 O320 O322 O324 O326 O328 O330 O332 O334 O336 O338 O340 O342 O344 O346 O348 O350 O352 O354 O356 O358 O360 O362 O364 O366 O368 O370 O372 O374 O376 O378 O380 O382 O384 O386 O388 O390 O392 O394 O396 O398 O400 O402 O404 O408 O410 O412 O414 O416 O418 O420 O422 O424 O426 O428 O430 O432 O434">
    <cfRule type="notContainsBlanks" dxfId="222" priority="318">
      <formula>LEN(TRIM(O18))&gt;0</formula>
    </cfRule>
  </conditionalFormatting>
  <conditionalFormatting sqref="O406">
    <cfRule type="notContainsBlanks" dxfId="221" priority="221">
      <formula>LEN(TRIM(O406))&gt;0</formula>
    </cfRule>
  </conditionalFormatting>
  <conditionalFormatting sqref="P16 P18 P20 P22 P24 P26 P28 P30 P32 P34 P36 P38 P40 P42 P44 P46 P48 P50 P52 P54 P56 P58 P60 P62 P64 P66 P68 P70 P72 P74 P76 P78 P80 P82 P84 P86 P88 P90 P92 P94 P96 P98 P100 P102 P104 P106 P108 P110 P112 P114 P116 P118 P120 P122 P124 P126 P128 P130 P132 P134 P136 P138 P140 P142 P144 P146 P148 P150 P152 P154 P156 P158 P160 P162 P164 P166 P168 P170 P172 P174 P176 P178 P180 P182 P184 P186 P188 P190 P192 P194 P196 P198 P200 P202 P204 P206 P208 P210 P212 P214 P216 P218 P220 P222 P224 P226 P228 P230 P232 P234 P236 P238 P240 P242 P244 P246 P248 P250 P252 P254 P256 P258 P260 P262 P264 P266 P268 P270 P272 P274 P276 P278 P280 P282 P284 P286 P288 P290 P292 P294 P296 P298 P300 P302 P304 P306 P308 P310 P312 P314 P316 P318 P320 P322 P324 P326 P328 P330 P332 P334 P336 P338 P340 P342 P344 P346 P348 P350 P352 P354 P356 P358 P360 P362 P364 P366 P368 P370 P372 P374 P376 P378 P380 P382 P384 P386 P388 P390 P392 P394 P396 P398 P400 P402 P404 P408 P410 P412 P414 P416 P418 P420 P422 P424 P426 P428 P430 P432 P434">
    <cfRule type="notContainsBlanks" dxfId="220" priority="333">
      <formula>LEN(TRIM(P16))&gt;0</formula>
    </cfRule>
  </conditionalFormatting>
  <conditionalFormatting sqref="P406">
    <cfRule type="notContainsBlanks" dxfId="219" priority="223">
      <formula>LEN(TRIM(P406))&gt;0</formula>
    </cfRule>
  </conditionalFormatting>
  <conditionalFormatting sqref="Q406">
    <cfRule type="notContainsBlanks" dxfId="218" priority="220">
      <formula>LEN(TRIM(Q406))&gt;0</formula>
    </cfRule>
  </conditionalFormatting>
  <conditionalFormatting sqref="Q16:R16">
    <cfRule type="notContainsBlanks" dxfId="217" priority="339">
      <formula>LEN(TRIM(Q16))&gt;0</formula>
    </cfRule>
  </conditionalFormatting>
  <conditionalFormatting sqref="Q18:R18 Q20:R20 Q22:R22 Q24:R24 Q26:R26 Q28:R28 Q30:R30 Q32:R32 Q34:R34 Q36:R36 Q38:R38 Q40:R40 Q42:R42 Q44:R44 Q46:R46 Q48:R48 Q50:R50 Q52:R52 Q54:R54 Q56:R56 Q58:R58 Q60 Q62 Q64 Q66 Q68 Q70 Q72 Q74 Q76 Q78 Q80 Q82 Q84 Q86 Q88 Q90 Q92 Q94 Q96 Q98 Q100 Q102 Q104 Q106 Q108 Q110 Q112 Q114 Q116 Q118 Q120 Q122 Q124 Q126 Q128 Q130 Q132 Q134 Q136 Q138 Q140 Q142 Q144 Q146 Q148 Q150 Q152 Q154 Q156 Q158 Q160 Q162 Q164 Q166 Q168 Q170 Q172 Q174 Q176 Q178 Q180 Q182 Q184 Q186 Q188 Q190 Q192 Q194 Q196 Q198 Q200 Q202 Q204 Q206 Q208 Q210 Q212 Q214 Q216 Q218 Q220 Q222 Q224 Q226 Q228 Q230 Q232 Q234 Q236 Q238 Q240 Q242 Q244 Q246 Q248 Q250 Q252 Q254 Q256 Q258 Q260 Q262 Q264 Q266 Q268 Q270 Q272 Q274 Q276 Q278 Q280 Q282 Q284 Q286 Q288 Q290 Q292 Q294 Q296 Q298 Q300 Q302 Q304 Q306 Q308 Q310 Q312 Q314 Q316 Q318 Q320 Q322 Q324 Q326 Q328 Q330 Q332 Q334 Q336 Q338 Q340 Q342 Q344 Q346 Q348 Q350 Q352 Q354 Q356 Q358 Q360 Q362 Q364 Q366 Q368 Q370 Q372 Q374 Q376 Q378 Q380 Q382 Q384 Q386 Q388 Q390 Q392 Q394 Q396 Q398 Q400 Q402 Q404 Q408 Q410 Q412 Q414 Q416 Q418 Q420 Q422 Q424 Q426 Q428 Q430 Q432 Q434">
    <cfRule type="notContainsBlanks" dxfId="216" priority="317">
      <formula>LEN(TRIM(Q18))&gt;0</formula>
    </cfRule>
  </conditionalFormatting>
  <conditionalFormatting sqref="S16 S18 S20 S22 S24 S26 S28 S30 S32 S34 S36 S38 S40 S42 S44 S46 S48 S50 S52 S54 S56">
    <cfRule type="notContainsBlanks" dxfId="215" priority="22">
      <formula>LEN(TRIM(S16))&gt;0</formula>
    </cfRule>
  </conditionalFormatting>
  <conditionalFormatting sqref="T16 T18 T20 T22 T24 T26 T28 T30 T32 T34 T36 T38 T40 T42 T44 T46 T48 T50 T52 T54 T56">
    <cfRule type="cellIs" dxfId="214" priority="21" operator="equal">
      <formula>0</formula>
    </cfRule>
  </conditionalFormatting>
  <conditionalFormatting sqref="V16:W16">
    <cfRule type="expression" dxfId="213" priority="320">
      <formula>$P$16="✓"</formula>
    </cfRule>
  </conditionalFormatting>
  <conditionalFormatting sqref="V18:W18">
    <cfRule type="expression" dxfId="212" priority="307">
      <formula>$P$384="✓"</formula>
    </cfRule>
  </conditionalFormatting>
  <conditionalFormatting sqref="V20:W20">
    <cfRule type="expression" dxfId="211" priority="306">
      <formula>$P$224="✓"</formula>
    </cfRule>
  </conditionalFormatting>
  <conditionalFormatting sqref="V22:W22">
    <cfRule type="expression" dxfId="210" priority="305">
      <formula>P246="✓"</formula>
    </cfRule>
  </conditionalFormatting>
  <conditionalFormatting sqref="V24:W24">
    <cfRule type="expression" dxfId="209" priority="304">
      <formula>$P$66="✓"</formula>
    </cfRule>
  </conditionalFormatting>
  <conditionalFormatting sqref="V26:W26">
    <cfRule type="expression" dxfId="208" priority="303">
      <formula>$P$434="✓"</formula>
    </cfRule>
  </conditionalFormatting>
  <conditionalFormatting sqref="V28:W28">
    <cfRule type="expression" dxfId="207" priority="302">
      <formula>$P$338="✓"</formula>
    </cfRule>
  </conditionalFormatting>
  <conditionalFormatting sqref="V30:W30">
    <cfRule type="expression" dxfId="206" priority="301">
      <formula>$P$250="✓"</formula>
    </cfRule>
  </conditionalFormatting>
  <conditionalFormatting sqref="V32:W32">
    <cfRule type="expression" dxfId="205" priority="300">
      <formula>$P$190="✓"</formula>
    </cfRule>
  </conditionalFormatting>
  <conditionalFormatting sqref="V34:W34">
    <cfRule type="expression" dxfId="204" priority="286">
      <formula>P84="✓"</formula>
    </cfRule>
  </conditionalFormatting>
  <conditionalFormatting sqref="V36:W36">
    <cfRule type="expression" dxfId="203" priority="285">
      <formula>P316="✓"</formula>
    </cfRule>
  </conditionalFormatting>
  <conditionalFormatting sqref="V38:W38">
    <cfRule type="expression" dxfId="202" priority="205">
      <formula>P216="✓"</formula>
    </cfRule>
  </conditionalFormatting>
  <conditionalFormatting sqref="V40:W40">
    <cfRule type="expression" dxfId="201" priority="206">
      <formula>P388="✓"</formula>
    </cfRule>
  </conditionalFormatting>
  <conditionalFormatting sqref="V42:W42">
    <cfRule type="expression" dxfId="200" priority="207">
      <formula>P54="✓"</formula>
    </cfRule>
  </conditionalFormatting>
  <conditionalFormatting sqref="V44:W44">
    <cfRule type="expression" dxfId="199" priority="208">
      <formula>P226="✓"</formula>
    </cfRule>
  </conditionalFormatting>
  <conditionalFormatting sqref="V46:W46">
    <cfRule type="expression" dxfId="198" priority="209">
      <formula>P82="✓"</formula>
    </cfRule>
  </conditionalFormatting>
  <conditionalFormatting sqref="V48:W48">
    <cfRule type="expression" dxfId="197" priority="210">
      <formula>P406="✓"</formula>
    </cfRule>
  </conditionalFormatting>
  <conditionalFormatting sqref="V50:W50">
    <cfRule type="expression" dxfId="196" priority="290">
      <formula>P36="✓"</formula>
    </cfRule>
  </conditionalFormatting>
  <conditionalFormatting sqref="V52:W52">
    <cfRule type="expression" dxfId="195" priority="211">
      <formula>P200="✓"</formula>
    </cfRule>
  </conditionalFormatting>
  <conditionalFormatting sqref="V54:W54">
    <cfRule type="expression" dxfId="194" priority="212">
      <formula>P320="✓"</formula>
    </cfRule>
  </conditionalFormatting>
  <conditionalFormatting sqref="V56:W56">
    <cfRule type="expression" dxfId="193" priority="213">
      <formula>P404="✓"</formula>
    </cfRule>
  </conditionalFormatting>
  <conditionalFormatting sqref="V38:AE38 AH38:AO38 V40:AE40 AH40:AO40 V42:AE42 AH42:AO42">
    <cfRule type="expression" dxfId="192" priority="8319">
      <formula>F408="✓"</formula>
    </cfRule>
  </conditionalFormatting>
  <conditionalFormatting sqref="V12:AO12">
    <cfRule type="notContainsBlanks" dxfId="191" priority="26">
      <formula>LEN(TRIM(V12))&gt;0</formula>
    </cfRule>
  </conditionalFormatting>
  <conditionalFormatting sqref="V13:AO13">
    <cfRule type="cellIs" dxfId="190" priority="25" operator="equal">
      <formula>0</formula>
    </cfRule>
  </conditionalFormatting>
  <conditionalFormatting sqref="X16:Y16">
    <cfRule type="expression" dxfId="189" priority="120">
      <formula>P312="✓"</formula>
    </cfRule>
  </conditionalFormatting>
  <conditionalFormatting sqref="X18:Y18">
    <cfRule type="expression" dxfId="188" priority="299">
      <formula>$P$20="✓"</formula>
    </cfRule>
  </conditionalFormatting>
  <conditionalFormatting sqref="X20:Y20">
    <cfRule type="expression" dxfId="187" priority="136">
      <formula>P372="✓"</formula>
    </cfRule>
  </conditionalFormatting>
  <conditionalFormatting sqref="X22:Y22">
    <cfRule type="expression" dxfId="186" priority="118">
      <formula>P202="✓"</formula>
    </cfRule>
  </conditionalFormatting>
  <conditionalFormatting sqref="X24:Y24">
    <cfRule type="expression" dxfId="185" priority="198">
      <formula>P274="✓"</formula>
    </cfRule>
  </conditionalFormatting>
  <conditionalFormatting sqref="X26:Y26">
    <cfRule type="expression" dxfId="184" priority="199">
      <formula>P126="✓"</formula>
    </cfRule>
  </conditionalFormatting>
  <conditionalFormatting sqref="X28:Y28">
    <cfRule type="expression" dxfId="183" priority="200">
      <formula>P432="✓"</formula>
    </cfRule>
  </conditionalFormatting>
  <conditionalFormatting sqref="X30:Y30">
    <cfRule type="expression" dxfId="182" priority="201">
      <formula>P356="✓"</formula>
    </cfRule>
  </conditionalFormatting>
  <conditionalFormatting sqref="X32:Y32">
    <cfRule type="expression" dxfId="181" priority="202">
      <formula>P258="✓"</formula>
    </cfRule>
  </conditionalFormatting>
  <conditionalFormatting sqref="X34:Y34">
    <cfRule type="expression" dxfId="180" priority="203">
      <formula>P160="✓"</formula>
    </cfRule>
  </conditionalFormatting>
  <conditionalFormatting sqref="X36:Y36">
    <cfRule type="expression" dxfId="179" priority="204">
      <formula>P86="✓"</formula>
    </cfRule>
  </conditionalFormatting>
  <conditionalFormatting sqref="X38:Y38">
    <cfRule type="expression" dxfId="178" priority="31">
      <formula>P282="✓"</formula>
    </cfRule>
  </conditionalFormatting>
  <conditionalFormatting sqref="X40:Y40">
    <cfRule type="expression" dxfId="177" priority="32">
      <formula>P172="✓"</formula>
    </cfRule>
  </conditionalFormatting>
  <conditionalFormatting sqref="X42:Y42">
    <cfRule type="expression" dxfId="176" priority="33">
      <formula>P398="✓"</formula>
    </cfRule>
  </conditionalFormatting>
  <conditionalFormatting sqref="X44:Y44">
    <cfRule type="expression" dxfId="175" priority="34">
      <formula>P70="✓"</formula>
    </cfRule>
  </conditionalFormatting>
  <conditionalFormatting sqref="X46:Y46">
    <cfRule type="expression" dxfId="174" priority="36">
      <formula>P196="✓"</formula>
    </cfRule>
  </conditionalFormatting>
  <conditionalFormatting sqref="X48:Y48">
    <cfRule type="expression" dxfId="173" priority="35">
      <formula>P50="✓"</formula>
    </cfRule>
  </conditionalFormatting>
  <conditionalFormatting sqref="X50:Y50">
    <cfRule type="expression" dxfId="172" priority="30">
      <formula>P408="✓"</formula>
    </cfRule>
  </conditionalFormatting>
  <conditionalFormatting sqref="X52:Y52">
    <cfRule type="expression" dxfId="171" priority="289">
      <formula>P38="✓"</formula>
    </cfRule>
  </conditionalFormatting>
  <conditionalFormatting sqref="X54:Y54">
    <cfRule type="expression" dxfId="170" priority="29">
      <formula>P176="✓"</formula>
    </cfRule>
  </conditionalFormatting>
  <conditionalFormatting sqref="X56:Y56">
    <cfRule type="expression" dxfId="169" priority="28">
      <formula>P302="✓"</formula>
    </cfRule>
  </conditionalFormatting>
  <conditionalFormatting sqref="Z16:AA16">
    <cfRule type="expression" dxfId="168" priority="121">
      <formula>P44="✓"</formula>
    </cfRule>
  </conditionalFormatting>
  <conditionalFormatting sqref="Z18:AA18">
    <cfRule type="expression" dxfId="167" priority="131">
      <formula>P266="✓"</formula>
    </cfRule>
  </conditionalFormatting>
  <conditionalFormatting sqref="Z20:AA20">
    <cfRule type="expression" dxfId="166" priority="298">
      <formula>$P$22="✓"</formula>
    </cfRule>
  </conditionalFormatting>
  <conditionalFormatting sqref="Z22:AA22">
    <cfRule type="expression" dxfId="165" priority="135">
      <formula>P400="✓"</formula>
    </cfRule>
  </conditionalFormatting>
  <conditionalFormatting sqref="Z24:AA24">
    <cfRule type="expression" dxfId="164" priority="134">
      <formula>P154="✓"</formula>
    </cfRule>
  </conditionalFormatting>
  <conditionalFormatting sqref="Z26:AA26">
    <cfRule type="expression" dxfId="163" priority="123">
      <formula>P242="✓"</formula>
    </cfRule>
  </conditionalFormatting>
  <conditionalFormatting sqref="Z28:AA28">
    <cfRule type="expression" dxfId="162" priority="113">
      <formula>P74="✓"</formula>
    </cfRule>
  </conditionalFormatting>
  <conditionalFormatting sqref="Z30:AA30">
    <cfRule type="expression" dxfId="161" priority="114">
      <formula>P430="✓"</formula>
    </cfRule>
  </conditionalFormatting>
  <conditionalFormatting sqref="Z32:AA32">
    <cfRule type="expression" dxfId="160" priority="112">
      <formula>P344="✓"</formula>
    </cfRule>
  </conditionalFormatting>
  <conditionalFormatting sqref="Z34:AA34">
    <cfRule type="expression" dxfId="159" priority="51">
      <formula>P272="✓"</formula>
    </cfRule>
  </conditionalFormatting>
  <conditionalFormatting sqref="Z36:AA36">
    <cfRule type="expression" dxfId="158" priority="50">
      <formula>P170="✓"</formula>
    </cfRule>
  </conditionalFormatting>
  <conditionalFormatting sqref="Z38:AA38">
    <cfRule type="expression" dxfId="157" priority="48">
      <formula>P98="✓"</formula>
    </cfRule>
  </conditionalFormatting>
  <conditionalFormatting sqref="Z40:AA40">
    <cfRule type="expression" dxfId="156" priority="46">
      <formula>P240="✓"</formula>
    </cfRule>
  </conditionalFormatting>
  <conditionalFormatting sqref="Z42:AA42">
    <cfRule type="expression" dxfId="155" priority="45">
      <formula>P188="✓"</formula>
    </cfRule>
  </conditionalFormatting>
  <conditionalFormatting sqref="Z44:AA44">
    <cfRule type="expression" dxfId="154" priority="42">
      <formula>P394="✓"</formula>
    </cfRule>
  </conditionalFormatting>
  <conditionalFormatting sqref="Z46:AA46">
    <cfRule type="expression" dxfId="153" priority="137">
      <formula>P124="✓"</formula>
    </cfRule>
  </conditionalFormatting>
  <conditionalFormatting sqref="Z48:AA48">
    <cfRule type="expression" dxfId="152" priority="37">
      <formula>P236="✓"</formula>
    </cfRule>
  </conditionalFormatting>
  <conditionalFormatting sqref="Z50:AA50">
    <cfRule type="expression" dxfId="151" priority="38">
      <formula>P114="✓"</formula>
    </cfRule>
  </conditionalFormatting>
  <conditionalFormatting sqref="Z52:AA52">
    <cfRule type="expression" dxfId="150" priority="39">
      <formula>P412="✓"</formula>
    </cfRule>
  </conditionalFormatting>
  <conditionalFormatting sqref="Z54:AA54">
    <cfRule type="expression" dxfId="149" priority="288">
      <formula>P42="✓"</formula>
    </cfRule>
  </conditionalFormatting>
  <conditionalFormatting sqref="Z56:AA56">
    <cfRule type="expression" dxfId="148" priority="27">
      <formula>P138="✓"</formula>
    </cfRule>
  </conditionalFormatting>
  <conditionalFormatting sqref="AB16:AC16">
    <cfRule type="expression" dxfId="147" priority="128">
      <formula>P136="✓"</formula>
    </cfRule>
  </conditionalFormatting>
  <conditionalFormatting sqref="AB18:AC18">
    <cfRule type="expression" dxfId="146" priority="127">
      <formula>P62="✓"</formula>
    </cfRule>
  </conditionalFormatting>
  <conditionalFormatting sqref="AB20:AC20">
    <cfRule type="expression" dxfId="145" priority="126">
      <formula>P248="✓"</formula>
    </cfRule>
  </conditionalFormatting>
  <conditionalFormatting sqref="AB22:AC22">
    <cfRule type="expression" dxfId="144" priority="297">
      <formula>$P$18="✓"</formula>
    </cfRule>
  </conditionalFormatting>
  <conditionalFormatting sqref="AB24:AC24">
    <cfRule type="expression" dxfId="143" priority="133">
      <formula>P370="✓"</formula>
    </cfRule>
  </conditionalFormatting>
  <conditionalFormatting sqref="AB26:AC26">
    <cfRule type="expression" dxfId="142" priority="124">
      <formula>P132="✓"</formula>
    </cfRule>
  </conditionalFormatting>
  <conditionalFormatting sqref="AB28:AC28">
    <cfRule type="expression" dxfId="141" priority="117">
      <formula>P276="✓"</formula>
    </cfRule>
  </conditionalFormatting>
  <conditionalFormatting sqref="AB30:AC30">
    <cfRule type="expression" dxfId="140" priority="115">
      <formula>P64="✓"</formula>
    </cfRule>
  </conditionalFormatting>
  <conditionalFormatting sqref="AB32:AC32">
    <cfRule type="expression" dxfId="139" priority="111">
      <formula>P428="✓"</formula>
    </cfRule>
  </conditionalFormatting>
  <conditionalFormatting sqref="AB34:AC34">
    <cfRule type="expression" dxfId="138" priority="53">
      <formula>P350="✓"</formula>
    </cfRule>
  </conditionalFormatting>
  <conditionalFormatting sqref="AB36:AC36">
    <cfRule type="expression" dxfId="137" priority="54">
      <formula>P306="✓"</formula>
    </cfRule>
  </conditionalFormatting>
  <conditionalFormatting sqref="AB38:AC38">
    <cfRule type="expression" dxfId="136" priority="49">
      <formula>P186="✓"</formula>
    </cfRule>
  </conditionalFormatting>
  <conditionalFormatting sqref="AB40:AC40">
    <cfRule type="expression" dxfId="135" priority="47">
      <formula>P88="✓"</formula>
    </cfRule>
  </conditionalFormatting>
  <conditionalFormatting sqref="AB42:AC42">
    <cfRule type="expression" dxfId="134" priority="57">
      <formula>P324="✓"</formula>
    </cfRule>
  </conditionalFormatting>
  <conditionalFormatting sqref="AB44:AC44">
    <cfRule type="expression" dxfId="133" priority="44">
      <formula>P184="✓"</formula>
    </cfRule>
  </conditionalFormatting>
  <conditionalFormatting sqref="AB46:AC46">
    <cfRule type="expression" dxfId="132" priority="43">
      <formula>P378="✓"</formula>
    </cfRule>
  </conditionalFormatting>
  <conditionalFormatting sqref="AB48:AC48">
    <cfRule type="expression" dxfId="131" priority="41">
      <formula>P118="✓"</formula>
    </cfRule>
  </conditionalFormatting>
  <conditionalFormatting sqref="AB50:AC50">
    <cfRule type="expression" dxfId="130" priority="40">
      <formula>P194="✓"</formula>
    </cfRule>
  </conditionalFormatting>
  <conditionalFormatting sqref="AB52:AC52">
    <cfRule type="expression" dxfId="129" priority="139">
      <formula>P108="✓"</formula>
    </cfRule>
  </conditionalFormatting>
  <conditionalFormatting sqref="AB54:AC54">
    <cfRule type="expression" dxfId="128" priority="140">
      <formula>P410="✓"</formula>
    </cfRule>
  </conditionalFormatting>
  <conditionalFormatting sqref="AB56:AC56">
    <cfRule type="expression" dxfId="127" priority="287">
      <formula>P40="✓"</formula>
    </cfRule>
  </conditionalFormatting>
  <conditionalFormatting sqref="AD16:AE16">
    <cfRule type="expression" dxfId="126" priority="130">
      <formula>P284="✓"</formula>
    </cfRule>
  </conditionalFormatting>
  <conditionalFormatting sqref="AD18:AE18">
    <cfRule type="expression" dxfId="125" priority="129">
      <formula>P140="✓"</formula>
    </cfRule>
  </conditionalFormatting>
  <conditionalFormatting sqref="AD20:AE20">
    <cfRule type="expression" dxfId="124" priority="122">
      <formula>P128="✓"</formula>
    </cfRule>
  </conditionalFormatting>
  <conditionalFormatting sqref="AD22:AE22">
    <cfRule type="expression" dxfId="123" priority="132">
      <formula>P244="✓"</formula>
    </cfRule>
  </conditionalFormatting>
  <conditionalFormatting sqref="AD24:AE24">
    <cfRule type="expression" dxfId="122" priority="296">
      <formula>$P$24="✓"</formula>
    </cfRule>
  </conditionalFormatting>
  <conditionalFormatting sqref="AD26:AE26">
    <cfRule type="expression" dxfId="121" priority="125">
      <formula>P374="✓"</formula>
    </cfRule>
  </conditionalFormatting>
  <conditionalFormatting sqref="AD28:AE28">
    <cfRule type="expression" dxfId="120" priority="119">
      <formula>P150="✓"</formula>
    </cfRule>
  </conditionalFormatting>
  <conditionalFormatting sqref="AD30:AE30">
    <cfRule type="expression" dxfId="119" priority="116">
      <formula>P260="✓"</formula>
    </cfRule>
  </conditionalFormatting>
  <conditionalFormatting sqref="AD32:AE32">
    <cfRule type="expression" dxfId="118" priority="110">
      <formula>P56="✓"</formula>
    </cfRule>
  </conditionalFormatting>
  <conditionalFormatting sqref="AD34:AE34">
    <cfRule type="expression" dxfId="117" priority="52">
      <formula>P422="✓"</formula>
    </cfRule>
  </conditionalFormatting>
  <conditionalFormatting sqref="AD36:AE36">
    <cfRule type="expression" dxfId="116" priority="55">
      <formula>P342="✓"</formula>
    </cfRule>
  </conditionalFormatting>
  <conditionalFormatting sqref="AD38:AE38">
    <cfRule type="expression" dxfId="115" priority="56">
      <formula>P278="✓"</formula>
    </cfRule>
  </conditionalFormatting>
  <conditionalFormatting sqref="AD40:AE40">
    <cfRule type="expression" dxfId="114" priority="58">
      <formula>P162="✓"</formula>
    </cfRule>
  </conditionalFormatting>
  <conditionalFormatting sqref="AD42:AE42">
    <cfRule type="expression" dxfId="113" priority="71">
      <formula>P60="✓"</formula>
    </cfRule>
  </conditionalFormatting>
  <conditionalFormatting sqref="AD44:AE44">
    <cfRule type="expression" dxfId="112" priority="59">
      <formula>P252="✓"</formula>
    </cfRule>
  </conditionalFormatting>
  <conditionalFormatting sqref="AD46:AE46">
    <cfRule type="expression" dxfId="111" priority="60">
      <formula>P198="✓"</formula>
    </cfRule>
  </conditionalFormatting>
  <conditionalFormatting sqref="AD48:AE48">
    <cfRule type="expression" dxfId="110" priority="61">
      <formula>P366="✓"</formula>
    </cfRule>
  </conditionalFormatting>
  <conditionalFormatting sqref="AD50:AE50">
    <cfRule type="expression" dxfId="109" priority="144">
      <formula>P100="✓"</formula>
    </cfRule>
  </conditionalFormatting>
  <conditionalFormatting sqref="AD52:AE52">
    <cfRule type="expression" dxfId="108" priority="62">
      <formula>P146="✓"</formula>
    </cfRule>
  </conditionalFormatting>
  <conditionalFormatting sqref="AD54:AE54">
    <cfRule type="expression" dxfId="107" priority="141">
      <formula>P78="✓"</formula>
    </cfRule>
  </conditionalFormatting>
  <conditionalFormatting sqref="AD56:AE56">
    <cfRule type="expression" dxfId="106" priority="142">
      <formula>P414="✓"</formula>
    </cfRule>
  </conditionalFormatting>
  <conditionalFormatting sqref="AF16:AG16">
    <cfRule type="expression" dxfId="105" priority="159">
      <formula>P142="✓"</formula>
    </cfRule>
  </conditionalFormatting>
  <conditionalFormatting sqref="AF18:AG18">
    <cfRule type="expression" dxfId="104" priority="160">
      <formula>P292="✓"</formula>
    </cfRule>
  </conditionalFormatting>
  <conditionalFormatting sqref="AF20:AG20">
    <cfRule type="expression" dxfId="103" priority="161">
      <formula>P144="✓"</formula>
    </cfRule>
  </conditionalFormatting>
  <conditionalFormatting sqref="AF22:AG22">
    <cfRule type="expression" dxfId="102" priority="162">
      <formula>P46="✓"</formula>
    </cfRule>
  </conditionalFormatting>
  <conditionalFormatting sqref="AF24:AG24">
    <cfRule type="expression" dxfId="101" priority="163">
      <formula>P270="✓"</formula>
    </cfRule>
  </conditionalFormatting>
  <conditionalFormatting sqref="AF26:AG26">
    <cfRule type="expression" dxfId="100" priority="295">
      <formula>P26="✓"</formula>
    </cfRule>
  </conditionalFormatting>
  <conditionalFormatting sqref="AF28:AG28">
    <cfRule type="expression" dxfId="99" priority="164">
      <formula>P368="✓"</formula>
    </cfRule>
  </conditionalFormatting>
  <conditionalFormatting sqref="AF30:AG30">
    <cfRule type="expression" dxfId="98" priority="165">
      <formula>P158="✓"</formula>
    </cfRule>
  </conditionalFormatting>
  <conditionalFormatting sqref="AF32:AG32">
    <cfRule type="expression" dxfId="97" priority="109">
      <formula>P280="✓"</formula>
    </cfRule>
  </conditionalFormatting>
  <conditionalFormatting sqref="AF34:AG34">
    <cfRule type="expression" dxfId="96" priority="67">
      <formula>P80="✓"</formula>
    </cfRule>
  </conditionalFormatting>
  <conditionalFormatting sqref="AF36:AG36">
    <cfRule type="expression" dxfId="95" priority="68">
      <formula>P418="✓"</formula>
    </cfRule>
  </conditionalFormatting>
  <conditionalFormatting sqref="AF38:AG38">
    <cfRule type="expression" dxfId="94" priority="69">
      <formula>P348="✓"</formula>
    </cfRule>
  </conditionalFormatting>
  <conditionalFormatting sqref="AF40:AG40">
    <cfRule type="expression" dxfId="93" priority="70">
      <formula>P288="✓"</formula>
    </cfRule>
  </conditionalFormatting>
  <conditionalFormatting sqref="AF42:AG42">
    <cfRule type="expression" dxfId="92" priority="84">
      <formula>P210="✓"</formula>
    </cfRule>
  </conditionalFormatting>
  <conditionalFormatting sqref="AF44:AG44">
    <cfRule type="expression" dxfId="91" priority="158">
      <formula>P122="✓"</formula>
    </cfRule>
  </conditionalFormatting>
  <conditionalFormatting sqref="AF46:AG46">
    <cfRule type="expression" dxfId="90" priority="73">
      <formula>P268="✓"</formula>
    </cfRule>
  </conditionalFormatting>
  <conditionalFormatting sqref="AF48:AG48">
    <cfRule type="expression" dxfId="89" priority="72">
      <formula>P130="✓"</formula>
    </cfRule>
  </conditionalFormatting>
  <conditionalFormatting sqref="AF50:AG50">
    <cfRule type="expression" dxfId="88" priority="64">
      <formula>P364="✓"</formula>
    </cfRule>
  </conditionalFormatting>
  <conditionalFormatting sqref="AF52:AG52">
    <cfRule type="expression" dxfId="87" priority="138">
      <formula>P102="✓"</formula>
    </cfRule>
  </conditionalFormatting>
  <conditionalFormatting sqref="AF54:AG54">
    <cfRule type="expression" dxfId="86" priority="143">
      <formula>P214="✓"</formula>
    </cfRule>
  </conditionalFormatting>
  <conditionalFormatting sqref="AF56:AG56">
    <cfRule type="expression" dxfId="85" priority="63">
      <formula>P110="✓"</formula>
    </cfRule>
  </conditionalFormatting>
  <conditionalFormatting sqref="AH16:AI16">
    <cfRule type="expression" dxfId="84" priority="174">
      <formula>P376="✓"</formula>
    </cfRule>
  </conditionalFormatting>
  <conditionalFormatting sqref="AH18:AI18">
    <cfRule type="expression" dxfId="83" priority="173">
      <formula>P212="✓"</formula>
    </cfRule>
  </conditionalFormatting>
  <conditionalFormatting sqref="AH20:AI20">
    <cfRule type="expression" dxfId="82" priority="172">
      <formula>P304="✓"</formula>
    </cfRule>
  </conditionalFormatting>
  <conditionalFormatting sqref="AH22:AI22">
    <cfRule type="expression" dxfId="81" priority="171">
      <formula>P134="✓"</formula>
    </cfRule>
  </conditionalFormatting>
  <conditionalFormatting sqref="AH24:AI24">
    <cfRule type="expression" dxfId="80" priority="170">
      <formula>P94="✓"</formula>
    </cfRule>
  </conditionalFormatting>
  <conditionalFormatting sqref="AH26:AI26">
    <cfRule type="expression" dxfId="79" priority="169">
      <formula>P256="✓"</formula>
    </cfRule>
  </conditionalFormatting>
  <conditionalFormatting sqref="AH28:AI28">
    <cfRule type="expression" dxfId="78" priority="294">
      <formula>$P$28="✓"</formula>
    </cfRule>
  </conditionalFormatting>
  <conditionalFormatting sqref="AH30:AI30">
    <cfRule type="expression" dxfId="77" priority="166">
      <formula>P382="✓"</formula>
    </cfRule>
  </conditionalFormatting>
  <conditionalFormatting sqref="AH32:AI32">
    <cfRule type="expression" dxfId="76" priority="108">
      <formula>P178="✓"</formula>
    </cfRule>
  </conditionalFormatting>
  <conditionalFormatting sqref="AH34:AI34">
    <cfRule type="expression" dxfId="75" priority="104">
      <formula>P262="✓"</formula>
    </cfRule>
  </conditionalFormatting>
  <conditionalFormatting sqref="AH36:AI36">
    <cfRule type="expression" dxfId="74" priority="87">
      <formula>P72="✓"</formula>
    </cfRule>
  </conditionalFormatting>
  <conditionalFormatting sqref="AH38:AI38">
    <cfRule type="expression" dxfId="73" priority="91">
      <formula>P426="✓"</formula>
    </cfRule>
  </conditionalFormatting>
  <conditionalFormatting sqref="AH40:AI40">
    <cfRule type="expression" dxfId="72" priority="86">
      <formula>P336="✓"</formula>
    </cfRule>
  </conditionalFormatting>
  <conditionalFormatting sqref="AH42:AI42">
    <cfRule type="expression" dxfId="71" priority="85">
      <formula>P300="✓"</formula>
    </cfRule>
  </conditionalFormatting>
  <conditionalFormatting sqref="AH44:AI44">
    <cfRule type="expression" dxfId="70" priority="102">
      <formula>P156="✓"</formula>
    </cfRule>
  </conditionalFormatting>
  <conditionalFormatting sqref="AH46:AI46">
    <cfRule type="expression" dxfId="69" priority="103">
      <formula>P104="✓"</formula>
    </cfRule>
  </conditionalFormatting>
  <conditionalFormatting sqref="AH48:AI48">
    <cfRule type="expression" dxfId="68" priority="65">
      <formula>P286="✓"</formula>
    </cfRule>
  </conditionalFormatting>
  <conditionalFormatting sqref="AH50:AI50">
    <cfRule type="expression" dxfId="67" priority="145">
      <formula>P208="✓"</formula>
    </cfRule>
  </conditionalFormatting>
  <conditionalFormatting sqref="AH52:AI52">
    <cfRule type="expression" dxfId="66" priority="147">
      <formula>P362="✓"</formula>
    </cfRule>
  </conditionalFormatting>
  <conditionalFormatting sqref="AH54:AI54">
    <cfRule type="expression" dxfId="65" priority="74">
      <formula>P52="✓"</formula>
    </cfRule>
  </conditionalFormatting>
  <conditionalFormatting sqref="AH56:AI56">
    <cfRule type="expression" dxfId="64" priority="75">
      <formula>P180="✓"</formula>
    </cfRule>
  </conditionalFormatting>
  <conditionalFormatting sqref="AH44:AO44">
    <cfRule type="expression" dxfId="63" priority="8320">
      <formula>R406="✓"</formula>
    </cfRule>
  </conditionalFormatting>
  <conditionalFormatting sqref="AJ16:AK16">
    <cfRule type="expression" dxfId="62" priority="175">
      <formula>P332="✓"</formula>
    </cfRule>
  </conditionalFormatting>
  <conditionalFormatting sqref="AJ18:AK18">
    <cfRule type="expression" dxfId="61" priority="176">
      <formula>P396="✓"</formula>
    </cfRule>
  </conditionalFormatting>
  <conditionalFormatting sqref="AJ20:AK20">
    <cfRule type="expression" dxfId="60" priority="177">
      <formula>P168="✓"</formula>
    </cfRule>
  </conditionalFormatting>
  <conditionalFormatting sqref="AJ22:AK22">
    <cfRule type="expression" dxfId="59" priority="178">
      <formula>P314="✓"</formula>
    </cfRule>
  </conditionalFormatting>
  <conditionalFormatting sqref="AJ24:AK24">
    <cfRule type="expression" dxfId="58" priority="179">
      <formula>P174="✓"</formula>
    </cfRule>
  </conditionalFormatting>
  <conditionalFormatting sqref="AJ26:AK26">
    <cfRule type="expression" dxfId="57" priority="168">
      <formula>P68="✓"</formula>
    </cfRule>
  </conditionalFormatting>
  <conditionalFormatting sqref="AJ28:AK28">
    <cfRule type="expression" dxfId="56" priority="167">
      <formula>P290="✓"</formula>
    </cfRule>
  </conditionalFormatting>
  <conditionalFormatting sqref="AJ30:AK30">
    <cfRule type="expression" dxfId="55" priority="293">
      <formula>$P$30="✓"</formula>
    </cfRule>
  </conditionalFormatting>
  <conditionalFormatting sqref="AJ32:AK32">
    <cfRule type="expression" dxfId="54" priority="106">
      <formula>P386="✓"</formula>
    </cfRule>
  </conditionalFormatting>
  <conditionalFormatting sqref="AJ34:AK34">
    <cfRule type="expression" dxfId="53" priority="105">
      <formula>P182="✓"</formula>
    </cfRule>
  </conditionalFormatting>
  <conditionalFormatting sqref="AJ36:AK36">
    <cfRule type="expression" dxfId="52" priority="88">
      <formula>P330="✓"</formula>
    </cfRule>
  </conditionalFormatting>
  <conditionalFormatting sqref="AJ38:AK38">
    <cfRule type="expression" dxfId="51" priority="89">
      <formula>P58="✓"</formula>
    </cfRule>
  </conditionalFormatting>
  <conditionalFormatting sqref="AJ40:AK40">
    <cfRule type="expression" dxfId="50" priority="90">
      <formula>P424="✓"</formula>
    </cfRule>
  </conditionalFormatting>
  <conditionalFormatting sqref="AJ42:AK42">
    <cfRule type="expression" dxfId="49" priority="101">
      <formula>P354="✓"</formula>
    </cfRule>
  </conditionalFormatting>
  <conditionalFormatting sqref="AJ44:AK44">
    <cfRule type="expression" dxfId="48" priority="157">
      <formula>P318="✓"</formula>
    </cfRule>
  </conditionalFormatting>
  <conditionalFormatting sqref="AJ46:AK46">
    <cfRule type="expression" dxfId="47" priority="83">
      <formula>P192="✓"</formula>
    </cfRule>
  </conditionalFormatting>
  <conditionalFormatting sqref="AJ48:AK48">
    <cfRule type="expression" dxfId="46" priority="66">
      <formula>P120="✓"</formula>
    </cfRule>
  </conditionalFormatting>
  <conditionalFormatting sqref="AJ50:AK50">
    <cfRule type="expression" dxfId="45" priority="146">
      <formula>P254="✓"</formula>
    </cfRule>
  </conditionalFormatting>
  <conditionalFormatting sqref="AJ52:AK52">
    <cfRule type="expression" dxfId="44" priority="151">
      <formula>P218="✓"</formula>
    </cfRule>
  </conditionalFormatting>
  <conditionalFormatting sqref="AJ54:AK54">
    <cfRule type="expression" dxfId="43" priority="148">
      <formula>P360="✓"</formula>
    </cfRule>
  </conditionalFormatting>
  <conditionalFormatting sqref="AJ56:AK56">
    <cfRule type="expression" dxfId="42" priority="76">
      <formula>P116="✓"</formula>
    </cfRule>
  </conditionalFormatting>
  <conditionalFormatting sqref="AL16:AM16">
    <cfRule type="expression" dxfId="41" priority="184">
      <formula>P222="✓"</formula>
    </cfRule>
  </conditionalFormatting>
  <conditionalFormatting sqref="AL18:AM18">
    <cfRule type="expression" dxfId="40" priority="183">
      <formula>P352="✓"</formula>
    </cfRule>
  </conditionalFormatting>
  <conditionalFormatting sqref="AL20:AM20">
    <cfRule type="expression" dxfId="39" priority="182">
      <formula>P390="✓"</formula>
    </cfRule>
  </conditionalFormatting>
  <conditionalFormatting sqref="AL22:AM22">
    <cfRule type="expression" dxfId="38" priority="181">
      <formula>P206="✓"</formula>
    </cfRule>
  </conditionalFormatting>
  <conditionalFormatting sqref="AL24:AM24">
    <cfRule type="expression" dxfId="37" priority="180">
      <formula>P298="✓"</formula>
    </cfRule>
  </conditionalFormatting>
  <conditionalFormatting sqref="AL26:AM26">
    <cfRule type="expression" dxfId="36" priority="192">
      <formula>P220="✓"</formula>
    </cfRule>
  </conditionalFormatting>
  <conditionalFormatting sqref="AL28:AM28">
    <cfRule type="expression" dxfId="35" priority="193">
      <formula>P76="✓"</formula>
    </cfRule>
  </conditionalFormatting>
  <conditionalFormatting sqref="AL30:AM30">
    <cfRule type="expression" dxfId="34" priority="194">
      <formula>P322="✓"</formula>
    </cfRule>
  </conditionalFormatting>
  <conditionalFormatting sqref="AL32:AM32">
    <cfRule type="expression" dxfId="33" priority="292">
      <formula>P32="✓"</formula>
    </cfRule>
  </conditionalFormatting>
  <conditionalFormatting sqref="AL34:AM34">
    <cfRule type="expression" dxfId="32" priority="107">
      <formula>P392="✓"</formula>
    </cfRule>
  </conditionalFormatting>
  <conditionalFormatting sqref="AL36:AM36">
    <cfRule type="expression" dxfId="31" priority="96">
      <formula>P164="✓"</formula>
    </cfRule>
  </conditionalFormatting>
  <conditionalFormatting sqref="AL38:AM38">
    <cfRule type="expression" dxfId="30" priority="95">
      <formula>P326="✓"</formula>
    </cfRule>
  </conditionalFormatting>
  <conditionalFormatting sqref="AL40:AM40">
    <cfRule type="expression" dxfId="29" priority="94">
      <formula>P96="✓"</formula>
    </cfRule>
  </conditionalFormatting>
  <conditionalFormatting sqref="AL42:AM42">
    <cfRule type="expression" dxfId="28" priority="93">
      <formula>P416="✓"</formula>
    </cfRule>
  </conditionalFormatting>
  <conditionalFormatting sqref="AL44:AM44">
    <cfRule type="expression" dxfId="27" priority="156">
      <formula>P334="✓"</formula>
    </cfRule>
  </conditionalFormatting>
  <conditionalFormatting sqref="AL46:AM46">
    <cfRule type="expression" dxfId="26" priority="155">
      <formula>P294="✓"</formula>
    </cfRule>
  </conditionalFormatting>
  <conditionalFormatting sqref="AL48:AM48">
    <cfRule type="expression" dxfId="25" priority="82">
      <formula>P232="✓"</formula>
    </cfRule>
  </conditionalFormatting>
  <conditionalFormatting sqref="AL50:AM50">
    <cfRule type="expression" dxfId="24" priority="152">
      <formula>P106="✓"</formula>
    </cfRule>
  </conditionalFormatting>
  <conditionalFormatting sqref="AL52:AM52">
    <cfRule type="expression" dxfId="23" priority="150">
      <formula>P238="✓"</formula>
    </cfRule>
  </conditionalFormatting>
  <conditionalFormatting sqref="AL54:AM54">
    <cfRule type="expression" dxfId="22" priority="78">
      <formula>P228="✓"</formula>
    </cfRule>
  </conditionalFormatting>
  <conditionalFormatting sqref="AL56:AM56">
    <cfRule type="expression" dxfId="21" priority="77">
      <formula>P358="✓"</formula>
    </cfRule>
  </conditionalFormatting>
  <conditionalFormatting sqref="AN16:AO16">
    <cfRule type="expression" dxfId="20" priority="187">
      <formula>P48="✓"</formula>
    </cfRule>
  </conditionalFormatting>
  <conditionalFormatting sqref="AN18:AO18">
    <cfRule type="expression" dxfId="19" priority="185">
      <formula>P230="✓"</formula>
    </cfRule>
  </conditionalFormatting>
  <conditionalFormatting sqref="AN20:AO20">
    <cfRule type="expression" dxfId="18" priority="188">
      <formula>P346="✓"</formula>
    </cfRule>
  </conditionalFormatting>
  <conditionalFormatting sqref="AN22:AO22">
    <cfRule type="expression" dxfId="17" priority="189">
      <formula>P380="✓"</formula>
    </cfRule>
  </conditionalFormatting>
  <conditionalFormatting sqref="AN24:AO24">
    <cfRule type="expression" dxfId="16" priority="190">
      <formula>P166="✓"</formula>
    </cfRule>
  </conditionalFormatting>
  <conditionalFormatting sqref="AN26:AO26">
    <cfRule type="expression" dxfId="15" priority="191">
      <formula>P310="✓"</formula>
    </cfRule>
  </conditionalFormatting>
  <conditionalFormatting sqref="AN28:AO28">
    <cfRule type="expression" dxfId="14" priority="197">
      <formula>P148="✓"</formula>
    </cfRule>
  </conditionalFormatting>
  <conditionalFormatting sqref="AN30:AO30">
    <cfRule type="expression" dxfId="13" priority="196">
      <formula>P92="✓"</formula>
    </cfRule>
  </conditionalFormatting>
  <conditionalFormatting sqref="AN32:AO32">
    <cfRule type="expression" dxfId="12" priority="195">
      <formula>P264="✓"</formula>
    </cfRule>
  </conditionalFormatting>
  <conditionalFormatting sqref="AN34:AO34">
    <cfRule type="expression" dxfId="11" priority="291">
      <formula>P34="✓"</formula>
    </cfRule>
  </conditionalFormatting>
  <conditionalFormatting sqref="AN36:AO36">
    <cfRule type="expression" dxfId="10" priority="97">
      <formula>P402="✓"</formula>
    </cfRule>
  </conditionalFormatting>
  <conditionalFormatting sqref="AN38:AO38">
    <cfRule type="expression" dxfId="9" priority="98">
      <formula>P204="✓"</formula>
    </cfRule>
  </conditionalFormatting>
  <conditionalFormatting sqref="AN40:AO40">
    <cfRule type="expression" dxfId="8" priority="99">
      <formula>P296="✓"</formula>
    </cfRule>
  </conditionalFormatting>
  <conditionalFormatting sqref="AN42:AO42">
    <cfRule type="expression" dxfId="7" priority="100">
      <formula>P90="✓"</formula>
    </cfRule>
  </conditionalFormatting>
  <conditionalFormatting sqref="AN44:AO44">
    <cfRule type="expression" dxfId="6" priority="92">
      <formula>P420="✓"</formula>
    </cfRule>
  </conditionalFormatting>
  <conditionalFormatting sqref="AN46:AO46">
    <cfRule type="expression" dxfId="5" priority="154">
      <formula>P340="✓"</formula>
    </cfRule>
  </conditionalFormatting>
  <conditionalFormatting sqref="AN48:AO48">
    <cfRule type="expression" dxfId="4" priority="153">
      <formula>P308="✓"</formula>
    </cfRule>
  </conditionalFormatting>
  <conditionalFormatting sqref="AN50:AO50">
    <cfRule type="expression" dxfId="3" priority="81">
      <formula>P234="✓"</formula>
    </cfRule>
  </conditionalFormatting>
  <conditionalFormatting sqref="AN52:AO52">
    <cfRule type="expression" dxfId="2" priority="149">
      <formula>P112="✓"</formula>
    </cfRule>
  </conditionalFormatting>
  <conditionalFormatting sqref="AN54:AO54">
    <cfRule type="expression" dxfId="1" priority="80">
      <formula>P328="✓"</formula>
    </cfRule>
  </conditionalFormatting>
  <conditionalFormatting sqref="AN56:AO56">
    <cfRule type="expression" dxfId="0" priority="79">
      <formula>P152="✓"</formula>
    </cfRule>
  </conditionalFormatting>
  <dataValidations count="1">
    <dataValidation type="list" allowBlank="1" showInputMessage="1" showErrorMessage="1" sqref="I16:K16 I18:K18 I20:K20 I22:K22 I24:K24 I26:K26 I28:K28 I30:K30 I32:K32 I34:K34 I36:K36 I38:K38 I40:K40 I42:K42 I44:K44 I46:K46 I48:K48 I50:K50 I52:K52 I54:K54 I56:K56 I58:K58 I60:K60 I62:K62 I64:K64 I66:K66 I68:K68 I70:K70 I72:K72 I74:K74 I76:K76 I78:K78 I80:K80 I82:K82 I84:K84 I86:K86 I88:K88 I90:K90 I92:K92 I94:K94 I96:K96 I98:K98 I100:K100 I102:K102 I104:K104 I106:K106 I108:K108 I110:K110 I112:K112 I114:K114 I116:K116 I118:K118 I120:K120 I122:K122 I124:K124 I126:K126 I128:K128 I130:K130 I132:K132 I134:K134 I136:K136 I138:K138 I140:K140 I142:K142 I144:K144 I146:K146 I148:K148 I150:K150 I152:K152 I154:K154 I156:K156 I158:K158 I160:K160 I162:K162 I164:K164 I166:K166 I168:K168 I170:K170 I172:K172 I174:K174 I176:K176 I178:K178 I180:K180 I182:K182 I184:K184 I186:K186 I188:K188 I190:K190 I192:K192 I194:K194 I196:K196 I198:K198 I200:K200 I202:K202 I204:K204 I206:K206 I208:K208 I210:K210 I212:K212 I214:K214 I216:K216 I218:K218 I220:K220 I222:K222 I224:K224 I226:K226 I228:K228 I230:K230 I232:K232 I234:K234 I236:K236 I238:K238 I240:K240 I242:K242 I244:K244 I246:K246 I248:K248 I250:K250 I252:K252 I254:K254 I256:K256 I258:K258 I260:K260 I262:K262 I264:K264 I266:K266 I268:K268 I270:K270 I272:K272 I274:K274 I276:K276 I278:K278 I280:K280 I282:K282 I284:K284 I286:K286 I288:K288 I290:K290 I292:K292 I294:K294 I296:K296 I298:K298 I300:K300 I302:K302 I304:K304 I306:K306 I308:K308 I310:K310 I312:K312 I314:K314 I316:K316 I318:K318 I320:K320 I322:K322 I324:K324 I326:K326 I328:K328 I330:K330 I332:K332 I334:K334 I336:K336 I338:K338 I340:K340 I342:K342 I344:K344 I346:K346 I348:K348 I350:K350 I352:K352 I354:K354 I356:K356 I358:K358 I360:K360 I362:K362 I364:K364 I366:K366 I368:K368 I370:K370 I372:K372 I374:K374 I376:K376 I378:K378 I380:K380 I382:K382 I384:K384 I386:K386 I388:K388 I390:K390 I392:K392 I394:K394 I396:K396 I398:K398 I400:K400 I402:K402 I404:K404 I406:K406 I408:K408 I410:K410 I412:K412 I414:K414 I416:K416 I418:K418 I420:K420 I422:K422 I424:K424 I426:K426 I428:K428 I430:K430 I432:K432 I434:K434" xr:uid="{61680956-3CA8-470C-AADD-F0C869E25978}">
      <formula1>$M$14:$Q$14</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Aussie Travel Bingo</vt:lpstr>
      <vt:lpstr>World Travel Bingo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Social Transition Passport</dc:title>
  <dc:creator>D. M. Wright</dc:creator>
  <cp:keywords>D.M.W. Productions Australia</cp:keywords>
  <cp:lastModifiedBy>I M WRIGHT</cp:lastModifiedBy>
  <cp:lastPrinted>2024-09-14T03:51:15Z</cp:lastPrinted>
  <dcterms:created xsi:type="dcterms:W3CDTF">2024-02-07T02:06:17Z</dcterms:created>
  <dcterms:modified xsi:type="dcterms:W3CDTF">2025-12-11T01:29:40Z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BQ60838933</vt:lpwstr>
  </property>
  <property fmtid="{D5CDD505-2E9C-101B-9397-08002B2CF9AE}" pid="4" name="Objective-Title">
    <vt:lpwstr>Induction Checklist</vt:lpwstr>
  </property>
  <property fmtid="{D5CDD505-2E9C-101B-9397-08002B2CF9AE}" pid="5" name="Objective-Comment">
    <vt:lpwstr/>
  </property>
  <property fmtid="{D5CDD505-2E9C-101B-9397-08002B2CF9AE}" pid="6" name="Objective-CreationStamp">
    <vt:filetime>2024-02-13T09:14:59Z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2024-09-17T11:45:44Z</vt:filetime>
  </property>
  <property fmtid="{D5CDD505-2E9C-101B-9397-08002B2CF9AE}" pid="11" name="Objective-Owner">
    <vt:lpwstr>Wright, Darren CPL 5</vt:lpwstr>
  </property>
  <property fmtid="{D5CDD505-2E9C-101B-9397-08002B2CF9AE}" pid="12" name="Objective-Path">
    <vt:lpwstr>Objective Global Folder - PROD:Defence Business Units:Army:Forces Command:9th Brigade:10/27 RSAR : 10th/27th Battalion The Royal South Australia Regiment:10/27 RSAR 001 Corporate File Structure 2016 - 2023:Military Units:03. Military Units - Sub Unit:05. </vt:lpwstr>
  </property>
  <property fmtid="{D5CDD505-2E9C-101B-9397-08002B2CF9AE}" pid="13" name="Objective-Parent">
    <vt:lpwstr>01. Induction Cell</vt:lpwstr>
  </property>
  <property fmtid="{D5CDD505-2E9C-101B-9397-08002B2CF9AE}" pid="14" name="Objective-State">
    <vt:lpwstr>Being Edited</vt:lpwstr>
  </property>
  <property fmtid="{D5CDD505-2E9C-101B-9397-08002B2CF9AE}" pid="15" name="Objective-Version">
    <vt:lpwstr>66.1</vt:lpwstr>
  </property>
  <property fmtid="{D5CDD505-2E9C-101B-9397-08002B2CF9AE}" pid="16" name="Objective-VersionNumber">
    <vt:i4>67</vt:i4>
  </property>
  <property fmtid="{D5CDD505-2E9C-101B-9397-08002B2CF9AE}" pid="17" name="Objective-VersionComment">
    <vt:lpwstr/>
  </property>
  <property fmtid="{D5CDD505-2E9C-101B-9397-08002B2CF9AE}" pid="18" name="Objective-FileNumber">
    <vt:lpwstr/>
  </property>
  <property fmtid="{D5CDD505-2E9C-101B-9397-08002B2CF9AE}" pid="19" name="Objective-Classification">
    <vt:lpwstr>[Inherited - Unclassified]</vt:lpwstr>
  </property>
  <property fmtid="{D5CDD505-2E9C-101B-9397-08002B2CF9AE}" pid="20" name="Objective-Caveats">
    <vt:lpwstr/>
  </property>
  <property fmtid="{D5CDD505-2E9C-101B-9397-08002B2CF9AE}" pid="21" name="Objective-Document Type [system]">
    <vt:lpwstr/>
  </property>
  <property fmtid="{D5CDD505-2E9C-101B-9397-08002B2CF9AE}" pid="22" name="Objective-Reason for Security Classification Change [system]">
    <vt:lpwstr/>
  </property>
</Properties>
</file>